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-01.01 - odtěžení nánosů" sheetId="2" r:id="rId2"/>
    <sheet name="SO-01.02 - oprava podélné..." sheetId="3" r:id="rId3"/>
    <sheet name="SO-02.01 - odtěžení nánosů" sheetId="4" r:id="rId4"/>
    <sheet name="SO-03.01 - odtěžení nánosů" sheetId="5" r:id="rId5"/>
    <sheet name="SO-04.01 - bourání objektu " sheetId="6" r:id="rId6"/>
    <sheet name="VON - vedlejší a ostatní ..." sheetId="7" r:id="rId7"/>
  </sheets>
  <definedNames>
    <definedName name="_xlnm.Print_Area" localSheetId="0">'Rekapitulace stavby'!$D$4:$AO$76,'Rekapitulace stavby'!$C$82:$AQ$105</definedName>
    <definedName name="_xlnm.Print_Titles" localSheetId="0">'Rekapitulace stavby'!$92:$92</definedName>
    <definedName name="_xlnm._FilterDatabase" localSheetId="1" hidden="1">'SO-01.01 - odtěžení nánosů'!$C$123:$K$149</definedName>
    <definedName name="_xlnm.Print_Area" localSheetId="1">'SO-01.01 - odtěžení nánosů'!$C$4:$J$76,'SO-01.01 - odtěžení nánosů'!$C$82:$J$103,'SO-01.01 - odtěžení nánosů'!$C$109:$K$149</definedName>
    <definedName name="_xlnm.Print_Titles" localSheetId="1">'SO-01.01 - odtěžení nánosů'!$123:$123</definedName>
    <definedName name="_xlnm._FilterDatabase" localSheetId="2" hidden="1">'SO-01.02 - oprava podélné...'!$C$124:$K$140</definedName>
    <definedName name="_xlnm.Print_Area" localSheetId="2">'SO-01.02 - oprava podélné...'!$C$4:$J$76,'SO-01.02 - oprava podélné...'!$C$82:$J$104,'SO-01.02 - oprava podélné...'!$C$110:$K$140</definedName>
    <definedName name="_xlnm.Print_Titles" localSheetId="2">'SO-01.02 - oprava podélné...'!$124:$124</definedName>
    <definedName name="_xlnm._FilterDatabase" localSheetId="3" hidden="1">'SO-02.01 - odtěžení nánosů'!$C$121:$K$137</definedName>
    <definedName name="_xlnm.Print_Area" localSheetId="3">'SO-02.01 - odtěžení nánosů'!$C$4:$J$76,'SO-02.01 - odtěžení nánosů'!$C$82:$J$101,'SO-02.01 - odtěžení nánosů'!$C$107:$K$137</definedName>
    <definedName name="_xlnm.Print_Titles" localSheetId="3">'SO-02.01 - odtěžení nánosů'!$121:$121</definedName>
    <definedName name="_xlnm._FilterDatabase" localSheetId="4" hidden="1">'SO-03.01 - odtěžení nánosů'!$C$121:$K$139</definedName>
    <definedName name="_xlnm.Print_Area" localSheetId="4">'SO-03.01 - odtěžení nánosů'!$C$4:$J$76,'SO-03.01 - odtěžení nánosů'!$C$82:$J$101,'SO-03.01 - odtěžení nánosů'!$C$107:$K$139</definedName>
    <definedName name="_xlnm.Print_Titles" localSheetId="4">'SO-03.01 - odtěžení nánosů'!$121:$121</definedName>
    <definedName name="_xlnm._FilterDatabase" localSheetId="5" hidden="1">'SO-04.01 - bourání objektu '!$C$123:$K$153</definedName>
    <definedName name="_xlnm.Print_Area" localSheetId="5">'SO-04.01 - bourání objektu '!$C$4:$J$76,'SO-04.01 - bourání objektu '!$C$82:$J$103,'SO-04.01 - bourání objektu '!$C$109:$K$153</definedName>
    <definedName name="_xlnm.Print_Titles" localSheetId="5">'SO-04.01 - bourání objektu '!$123:$123</definedName>
    <definedName name="_xlnm._FilterDatabase" localSheetId="6" hidden="1">'VON - vedlejší a ostatní ...'!$C$122:$K$144</definedName>
    <definedName name="_xlnm.Print_Area" localSheetId="6">'VON - vedlejší a ostatní ...'!$C$4:$J$76,'VON - vedlejší a ostatní ...'!$C$82:$J$104,'VON - vedlejší a ostatní ...'!$C$110:$K$144</definedName>
    <definedName name="_xlnm.Print_Titles" localSheetId="6">'VON - vedlejší a ostatní ...'!$122:$122</definedName>
  </definedNames>
  <calcPr/>
</workbook>
</file>

<file path=xl/calcChain.xml><?xml version="1.0" encoding="utf-8"?>
<calcChain xmlns="http://schemas.openxmlformats.org/spreadsheetml/2006/main">
  <c i="7" l="1" r="J37"/>
  <c r="J36"/>
  <c i="1" r="AY104"/>
  <c i="7" r="J35"/>
  <c i="1" r="AX104"/>
  <c i="7"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T138"/>
  <c r="R139"/>
  <c r="R138"/>
  <c r="P139"/>
  <c r="P138"/>
  <c r="BI136"/>
  <c r="BH136"/>
  <c r="BG136"/>
  <c r="BF136"/>
  <c r="T136"/>
  <c r="T135"/>
  <c r="R136"/>
  <c r="R135"/>
  <c r="P136"/>
  <c r="P135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T127"/>
  <c r="R128"/>
  <c r="R127"/>
  <c r="P128"/>
  <c r="P127"/>
  <c r="BI126"/>
  <c r="BH126"/>
  <c r="BG126"/>
  <c r="BF126"/>
  <c r="T126"/>
  <c r="T125"/>
  <c r="R126"/>
  <c r="R125"/>
  <c r="P126"/>
  <c r="P125"/>
  <c r="J120"/>
  <c r="J119"/>
  <c r="F117"/>
  <c r="E115"/>
  <c r="J92"/>
  <c r="J91"/>
  <c r="F89"/>
  <c r="E87"/>
  <c r="J18"/>
  <c r="E18"/>
  <c r="F92"/>
  <c r="J17"/>
  <c r="J15"/>
  <c r="E15"/>
  <c r="F119"/>
  <c r="J14"/>
  <c r="J12"/>
  <c r="J89"/>
  <c r="E7"/>
  <c r="E113"/>
  <c i="6" r="J39"/>
  <c r="J38"/>
  <c i="1" r="AY103"/>
  <c i="6" r="J37"/>
  <c i="1" r="AX103"/>
  <c i="6" r="BI153"/>
  <c r="BH153"/>
  <c r="BG153"/>
  <c r="BF153"/>
  <c r="T153"/>
  <c r="T152"/>
  <c r="R153"/>
  <c r="R152"/>
  <c r="P153"/>
  <c r="P152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2"/>
  <c r="BH142"/>
  <c r="BG142"/>
  <c r="BF142"/>
  <c r="T142"/>
  <c r="R142"/>
  <c r="P142"/>
  <c r="BI138"/>
  <c r="BH138"/>
  <c r="BG138"/>
  <c r="BF138"/>
  <c r="T138"/>
  <c r="R138"/>
  <c r="P138"/>
  <c r="BI131"/>
  <c r="BH131"/>
  <c r="BG131"/>
  <c r="BF131"/>
  <c r="T131"/>
  <c r="R131"/>
  <c r="P131"/>
  <c r="BI127"/>
  <c r="BH127"/>
  <c r="BG127"/>
  <c r="BF127"/>
  <c r="T127"/>
  <c r="R127"/>
  <c r="P127"/>
  <c r="J121"/>
  <c r="J120"/>
  <c r="F118"/>
  <c r="E116"/>
  <c r="J94"/>
  <c r="J93"/>
  <c r="F91"/>
  <c r="E89"/>
  <c r="J20"/>
  <c r="E20"/>
  <c r="F121"/>
  <c r="J19"/>
  <c r="J17"/>
  <c r="E17"/>
  <c r="F93"/>
  <c r="J16"/>
  <c r="J14"/>
  <c r="J118"/>
  <c r="E7"/>
  <c r="E112"/>
  <c i="5" r="J39"/>
  <c r="J38"/>
  <c i="1" r="AY101"/>
  <c i="5" r="J37"/>
  <c i="1" r="AX101"/>
  <c i="5"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J119"/>
  <c r="J118"/>
  <c r="F116"/>
  <c r="E114"/>
  <c r="J94"/>
  <c r="J93"/>
  <c r="F91"/>
  <c r="E89"/>
  <c r="J20"/>
  <c r="E20"/>
  <c r="F119"/>
  <c r="J19"/>
  <c r="J17"/>
  <c r="E17"/>
  <c r="F118"/>
  <c r="J16"/>
  <c r="J14"/>
  <c r="J91"/>
  <c r="E7"/>
  <c r="E110"/>
  <c i="4" r="J39"/>
  <c r="J38"/>
  <c i="1" r="AY99"/>
  <c i="4" r="J37"/>
  <c i="1" r="AX99"/>
  <c i="4"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8"/>
  <c r="BH128"/>
  <c r="BG128"/>
  <c r="BF128"/>
  <c r="T128"/>
  <c r="R128"/>
  <c r="P128"/>
  <c r="BI125"/>
  <c r="BH125"/>
  <c r="BG125"/>
  <c r="BF125"/>
  <c r="T125"/>
  <c r="R125"/>
  <c r="P125"/>
  <c r="J119"/>
  <c r="J118"/>
  <c r="F116"/>
  <c r="E114"/>
  <c r="J94"/>
  <c r="J93"/>
  <c r="F91"/>
  <c r="E89"/>
  <c r="J20"/>
  <c r="E20"/>
  <c r="F119"/>
  <c r="J19"/>
  <c r="J17"/>
  <c r="E17"/>
  <c r="F93"/>
  <c r="J16"/>
  <c r="J14"/>
  <c r="J116"/>
  <c r="E7"/>
  <c r="E110"/>
  <c i="3" r="J39"/>
  <c r="J38"/>
  <c i="1" r="AY97"/>
  <c i="3" r="J37"/>
  <c i="1" r="AX97"/>
  <c i="3" r="BI140"/>
  <c r="BH140"/>
  <c r="BG140"/>
  <c r="BF140"/>
  <c r="T140"/>
  <c r="T139"/>
  <c r="R140"/>
  <c r="R139"/>
  <c r="P140"/>
  <c r="P139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T127"/>
  <c r="R128"/>
  <c r="R127"/>
  <c r="P128"/>
  <c r="P127"/>
  <c r="J122"/>
  <c r="J121"/>
  <c r="F119"/>
  <c r="E117"/>
  <c r="J94"/>
  <c r="J93"/>
  <c r="F91"/>
  <c r="E89"/>
  <c r="J20"/>
  <c r="E20"/>
  <c r="F122"/>
  <c r="J19"/>
  <c r="J17"/>
  <c r="E17"/>
  <c r="F121"/>
  <c r="J16"/>
  <c r="J14"/>
  <c r="J119"/>
  <c r="E7"/>
  <c r="E113"/>
  <c i="2" r="J39"/>
  <c r="J38"/>
  <c i="1" r="AY96"/>
  <c i="2" r="J37"/>
  <c i="1" r="AX96"/>
  <c i="2"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1"/>
  <c r="BH141"/>
  <c r="BG141"/>
  <c r="BF141"/>
  <c r="T141"/>
  <c r="T140"/>
  <c r="R141"/>
  <c r="R140"/>
  <c r="P141"/>
  <c r="P140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J121"/>
  <c r="J120"/>
  <c r="F118"/>
  <c r="E116"/>
  <c r="J94"/>
  <c r="J93"/>
  <c r="F91"/>
  <c r="E89"/>
  <c r="J20"/>
  <c r="E20"/>
  <c r="F94"/>
  <c r="J19"/>
  <c r="J17"/>
  <c r="E17"/>
  <c r="F120"/>
  <c r="J16"/>
  <c r="J14"/>
  <c r="J118"/>
  <c r="E7"/>
  <c r="E112"/>
  <c i="1" r="L90"/>
  <c r="AM90"/>
  <c r="AM89"/>
  <c r="L89"/>
  <c r="AM87"/>
  <c r="L87"/>
  <c r="L85"/>
  <c r="L84"/>
  <c i="2" r="J146"/>
  <c r="BK147"/>
  <c i="1" r="AS100"/>
  <c i="3" r="BK128"/>
  <c r="BK134"/>
  <c i="4" r="BK132"/>
  <c r="BK125"/>
  <c i="2" r="BK146"/>
  <c r="J141"/>
  <c r="BK137"/>
  <c r="J137"/>
  <c r="J130"/>
  <c r="J135"/>
  <c r="J132"/>
  <c i="1" r="AS95"/>
  <c i="3" r="J130"/>
  <c i="4" r="BK128"/>
  <c r="J136"/>
  <c i="5" r="J136"/>
  <c r="BK136"/>
  <c r="BK130"/>
  <c r="J130"/>
  <c r="BK125"/>
  <c i="6" r="J142"/>
  <c r="BK127"/>
  <c r="BK147"/>
  <c r="BK148"/>
  <c r="J147"/>
  <c i="7" r="BK133"/>
  <c r="BK128"/>
  <c r="J131"/>
  <c i="2" r="BK145"/>
  <c r="J145"/>
  <c r="J139"/>
  <c r="BK135"/>
  <c r="BK127"/>
  <c r="BK132"/>
  <c r="J127"/>
  <c i="1" r="AS102"/>
  <c i="3" r="BK136"/>
  <c r="BK140"/>
  <c r="J134"/>
  <c r="BK130"/>
  <c i="4" r="J134"/>
  <c r="J129"/>
  <c r="J132"/>
  <c r="BK134"/>
  <c i="5" r="J125"/>
  <c r="J138"/>
  <c r="BK138"/>
  <c r="BK128"/>
  <c i="6" r="BK142"/>
  <c r="J148"/>
  <c r="J149"/>
  <c r="BK131"/>
  <c r="BK153"/>
  <c r="BK149"/>
  <c i="7" r="J143"/>
  <c r="J139"/>
  <c r="BK141"/>
  <c r="J136"/>
  <c r="BK126"/>
  <c r="BK136"/>
  <c r="BK131"/>
  <c r="J133"/>
  <c i="2" r="BK130"/>
  <c r="BK139"/>
  <c r="BK141"/>
  <c r="J147"/>
  <c i="1" r="AS98"/>
  <c i="3" r="BK135"/>
  <c r="J132"/>
  <c r="J140"/>
  <c r="J128"/>
  <c r="J136"/>
  <c r="J135"/>
  <c r="BK132"/>
  <c i="4" r="BK136"/>
  <c r="J125"/>
  <c r="BK129"/>
  <c r="J128"/>
  <c i="5" r="BK133"/>
  <c r="J133"/>
  <c r="J128"/>
  <c i="6" r="J153"/>
  <c r="BK138"/>
  <c r="J131"/>
  <c r="J138"/>
  <c r="J127"/>
  <c i="7" r="BK143"/>
  <c r="BK139"/>
  <c r="J141"/>
  <c r="J128"/>
  <c r="J126"/>
  <c i="2" l="1" r="T126"/>
  <c r="T125"/>
  <c r="T124"/>
  <c r="T144"/>
  <c i="7" r="BK140"/>
  <c r="J140"/>
  <c r="J103"/>
  <c r="BK130"/>
  <c r="J130"/>
  <c r="J100"/>
  <c i="2" r="BK126"/>
  <c r="J126"/>
  <c r="J100"/>
  <c r="P126"/>
  <c r="P144"/>
  <c i="3" r="T133"/>
  <c i="4" r="BK124"/>
  <c r="J124"/>
  <c r="J100"/>
  <c r="T124"/>
  <c r="T123"/>
  <c r="T122"/>
  <c i="5" r="BK124"/>
  <c r="BK123"/>
  <c r="BK122"/>
  <c r="J122"/>
  <c r="T124"/>
  <c r="T123"/>
  <c r="T122"/>
  <c i="7" r="T130"/>
  <c r="T124"/>
  <c r="T123"/>
  <c r="P140"/>
  <c i="2" r="R126"/>
  <c r="R125"/>
  <c r="R124"/>
  <c r="BK144"/>
  <c r="J144"/>
  <c r="J102"/>
  <c r="R144"/>
  <c i="3" r="BK129"/>
  <c r="J129"/>
  <c r="J101"/>
  <c r="P133"/>
  <c i="4" r="P124"/>
  <c r="P123"/>
  <c r="P122"/>
  <c i="1" r="AU99"/>
  <c i="4" r="R124"/>
  <c r="R123"/>
  <c r="R122"/>
  <c i="5" r="P124"/>
  <c r="P123"/>
  <c r="P122"/>
  <c i="1" r="AU101"/>
  <c i="6" r="BK126"/>
  <c r="J126"/>
  <c r="J100"/>
  <c r="T126"/>
  <c r="BK146"/>
  <c r="J146"/>
  <c r="J101"/>
  <c r="P146"/>
  <c r="R146"/>
  <c r="T146"/>
  <c i="7" r="P130"/>
  <c r="P124"/>
  <c r="P123"/>
  <c i="1" r="AU104"/>
  <c i="7" r="R140"/>
  <c i="3" r="P129"/>
  <c r="P126"/>
  <c r="P125"/>
  <c i="1" r="AU97"/>
  <c i="3" r="R129"/>
  <c r="R126"/>
  <c r="R125"/>
  <c r="T129"/>
  <c r="T126"/>
  <c r="T125"/>
  <c r="BK133"/>
  <c r="J133"/>
  <c r="J102"/>
  <c r="R133"/>
  <c i="5" r="R124"/>
  <c r="R123"/>
  <c r="R122"/>
  <c i="6" r="P126"/>
  <c r="P125"/>
  <c r="P124"/>
  <c i="1" r="AU103"/>
  <c i="6" r="R126"/>
  <c r="R125"/>
  <c r="R124"/>
  <c i="7" r="R130"/>
  <c r="R124"/>
  <c r="R123"/>
  <c r="T140"/>
  <c r="BK127"/>
  <c r="J127"/>
  <c r="J99"/>
  <c r="BK135"/>
  <c r="J135"/>
  <c r="J101"/>
  <c r="BK138"/>
  <c r="J138"/>
  <c r="J102"/>
  <c i="2" r="BK140"/>
  <c r="J140"/>
  <c r="J101"/>
  <c i="7" r="BK125"/>
  <c r="BK124"/>
  <c r="J124"/>
  <c r="J97"/>
  <c i="3" r="BK139"/>
  <c r="J139"/>
  <c r="J103"/>
  <c i="6" r="BK152"/>
  <c r="J152"/>
  <c r="J102"/>
  <c i="3" r="BK127"/>
  <c r="J127"/>
  <c r="J100"/>
  <c i="7" r="E85"/>
  <c r="F91"/>
  <c r="BE136"/>
  <c r="BE141"/>
  <c r="F120"/>
  <c r="BE126"/>
  <c i="6" r="BK125"/>
  <c r="BK124"/>
  <c r="J124"/>
  <c r="J98"/>
  <c i="7" r="J117"/>
  <c r="BE133"/>
  <c r="BE143"/>
  <c r="BE139"/>
  <c r="BE128"/>
  <c r="BE131"/>
  <c i="5" r="J123"/>
  <c r="J99"/>
  <c r="J124"/>
  <c r="J100"/>
  <c i="6" r="F120"/>
  <c r="E85"/>
  <c r="J91"/>
  <c r="BE142"/>
  <c r="BE153"/>
  <c r="F94"/>
  <c r="BE127"/>
  <c i="5" r="J98"/>
  <c i="6" r="BE131"/>
  <c r="BE138"/>
  <c r="BE147"/>
  <c r="BE148"/>
  <c r="BE149"/>
  <c i="5" r="E85"/>
  <c r="BE133"/>
  <c r="F93"/>
  <c r="J116"/>
  <c r="BE128"/>
  <c r="F94"/>
  <c r="BE125"/>
  <c r="BE136"/>
  <c i="4" r="BK123"/>
  <c r="J123"/>
  <c r="J99"/>
  <c i="5" r="BE130"/>
  <c r="BE138"/>
  <c i="4" r="J91"/>
  <c r="F94"/>
  <c r="F118"/>
  <c r="BE129"/>
  <c r="BE134"/>
  <c r="BE136"/>
  <c r="BE132"/>
  <c r="BE125"/>
  <c r="E85"/>
  <c r="BE128"/>
  <c i="2" r="BK125"/>
  <c r="BK124"/>
  <c r="J124"/>
  <c r="J98"/>
  <c i="3" r="E85"/>
  <c r="F93"/>
  <c r="BE130"/>
  <c r="BE135"/>
  <c r="BE134"/>
  <c r="F94"/>
  <c r="BE128"/>
  <c r="BE132"/>
  <c r="J91"/>
  <c r="BE136"/>
  <c r="BE140"/>
  <c i="2" r="J91"/>
  <c r="F121"/>
  <c r="BE135"/>
  <c r="BE137"/>
  <c r="BE132"/>
  <c r="BE147"/>
  <c r="E85"/>
  <c r="F93"/>
  <c r="BE127"/>
  <c r="BE139"/>
  <c r="BE141"/>
  <c r="BE145"/>
  <c r="BE146"/>
  <c r="BE130"/>
  <c r="F38"/>
  <c i="1" r="BC96"/>
  <c i="2" r="F39"/>
  <c i="1" r="BD96"/>
  <c i="3" r="F39"/>
  <c i="1" r="BD97"/>
  <c i="4" r="J36"/>
  <c i="1" r="AW99"/>
  <c i="4" r="F37"/>
  <c i="1" r="BB99"/>
  <c r="BB98"/>
  <c r="AX98"/>
  <c i="5" r="F39"/>
  <c i="1" r="BD101"/>
  <c r="BD100"/>
  <c i="5" r="F38"/>
  <c i="1" r="BC101"/>
  <c r="BC100"/>
  <c r="AY100"/>
  <c i="6" r="F36"/>
  <c i="1" r="BA103"/>
  <c r="BA102"/>
  <c r="AW102"/>
  <c i="6" r="F39"/>
  <c i="1" r="BD103"/>
  <c r="BD102"/>
  <c i="7" r="F36"/>
  <c i="1" r="BC104"/>
  <c i="7" r="J34"/>
  <c i="1" r="AW104"/>
  <c i="5" r="J32"/>
  <c i="1" r="AU100"/>
  <c r="AU98"/>
  <c r="AU102"/>
  <c i="7" r="F37"/>
  <c i="1" r="BD104"/>
  <c i="7" r="F35"/>
  <c i="1" r="BB104"/>
  <c i="2" r="F36"/>
  <c i="1" r="BA96"/>
  <c r="AS94"/>
  <c i="3" r="F36"/>
  <c i="1" r="BA97"/>
  <c i="3" r="F38"/>
  <c i="1" r="BC97"/>
  <c i="4" r="F36"/>
  <c i="1" r="BA99"/>
  <c r="BA98"/>
  <c r="AW98"/>
  <c i="5" r="F36"/>
  <c i="1" r="BA101"/>
  <c r="BA100"/>
  <c r="AW100"/>
  <c i="5" r="F37"/>
  <c i="1" r="BB101"/>
  <c r="BB100"/>
  <c r="AX100"/>
  <c i="6" r="J36"/>
  <c i="1" r="AW103"/>
  <c i="2" r="F37"/>
  <c i="1" r="BB96"/>
  <c i="2" r="J36"/>
  <c i="1" r="AW96"/>
  <c i="3" r="F37"/>
  <c i="1" r="BB97"/>
  <c i="3" r="J36"/>
  <c i="1" r="AW97"/>
  <c i="4" r="F39"/>
  <c i="1" r="BD99"/>
  <c r="BD98"/>
  <c i="4" r="F38"/>
  <c i="1" r="BC99"/>
  <c r="BC98"/>
  <c r="AY98"/>
  <c i="5" r="J36"/>
  <c i="1" r="AW101"/>
  <c i="6" r="F37"/>
  <c i="1" r="BB103"/>
  <c r="BB102"/>
  <c r="AX102"/>
  <c i="6" r="F38"/>
  <c i="1" r="BC103"/>
  <c r="BC102"/>
  <c r="AY102"/>
  <c i="7" r="F34"/>
  <c i="1" r="BA104"/>
  <c i="6" l="1" r="T125"/>
  <c r="T124"/>
  <c i="2" r="P125"/>
  <c r="P124"/>
  <c i="1" r="AU96"/>
  <c r="AG101"/>
  <c i="7" r="J125"/>
  <c r="J98"/>
  <c i="3" r="BK126"/>
  <c r="J126"/>
  <c r="J99"/>
  <c i="7" r="BK123"/>
  <c r="J123"/>
  <c r="J96"/>
  <c i="6" r="J125"/>
  <c r="J99"/>
  <c i="4" r="BK122"/>
  <c r="J122"/>
  <c r="J98"/>
  <c i="2" r="J125"/>
  <c r="J99"/>
  <c i="1" r="BC95"/>
  <c r="AY95"/>
  <c i="3" r="J35"/>
  <c i="1" r="AV97"/>
  <c r="AT97"/>
  <c i="4" r="J35"/>
  <c i="1" r="AV99"/>
  <c r="AT99"/>
  <c i="6" r="J35"/>
  <c i="1" r="AV103"/>
  <c r="AT103"/>
  <c r="AU95"/>
  <c r="AU94"/>
  <c r="BD95"/>
  <c i="2" r="J32"/>
  <c i="1" r="AG96"/>
  <c i="4" r="F35"/>
  <c i="1" r="AZ99"/>
  <c r="AZ98"/>
  <c r="AV98"/>
  <c r="AT98"/>
  <c i="5" r="J35"/>
  <c i="1" r="AV101"/>
  <c r="AT101"/>
  <c r="AN101"/>
  <c i="6" r="J32"/>
  <c i="1" r="AG103"/>
  <c r="AG102"/>
  <c i="7" r="F33"/>
  <c i="1" r="AZ104"/>
  <c r="AG100"/>
  <c i="2" r="J35"/>
  <c i="1" r="AV96"/>
  <c r="AT96"/>
  <c r="BB95"/>
  <c r="AX95"/>
  <c r="BA95"/>
  <c r="AW95"/>
  <c i="3" r="F35"/>
  <c i="1" r="AZ97"/>
  <c i="5" r="F35"/>
  <c i="1" r="AZ101"/>
  <c r="AZ100"/>
  <c r="AV100"/>
  <c r="AT100"/>
  <c r="AN100"/>
  <c i="6" r="F35"/>
  <c i="1" r="AZ103"/>
  <c r="AZ102"/>
  <c r="AV102"/>
  <c r="AT102"/>
  <c i="7" r="J33"/>
  <c i="1" r="AV104"/>
  <c r="AT104"/>
  <c i="2" r="F35"/>
  <c i="1" r="AZ96"/>
  <c i="3" l="1" r="BK125"/>
  <c r="J125"/>
  <c r="J98"/>
  <c i="1" r="AN102"/>
  <c r="AN103"/>
  <c i="6" r="J41"/>
  <c i="5" r="J41"/>
  <c i="1" r="AN96"/>
  <c i="2" r="J41"/>
  <c i="1" r="BD94"/>
  <c r="W33"/>
  <c r="BC94"/>
  <c r="W32"/>
  <c r="AZ95"/>
  <c r="AV95"/>
  <c r="AT95"/>
  <c r="BA94"/>
  <c r="W30"/>
  <c i="7" r="J30"/>
  <c i="1" r="AG104"/>
  <c i="4" r="J32"/>
  <c i="1" r="AG99"/>
  <c r="AG98"/>
  <c r="AN98"/>
  <c r="BB94"/>
  <c r="W31"/>
  <c i="7" l="1" r="J39"/>
  <c i="4" r="J41"/>
  <c i="1" r="AN99"/>
  <c r="AN104"/>
  <c r="AY94"/>
  <c i="3" r="J32"/>
  <c i="1" r="AG97"/>
  <c r="AG95"/>
  <c r="AG94"/>
  <c r="AK26"/>
  <c r="AZ94"/>
  <c r="W29"/>
  <c r="AX94"/>
  <c r="AW94"/>
  <c r="AK30"/>
  <c i="3" l="1" r="J41"/>
  <c i="1" r="AN97"/>
  <c r="AN95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<sst xmlns="http://schemas.openxmlformats.org/spreadsheetml/2006/main">
  <si>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</si>
  <si>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</si>
  <si>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</si>
  <si>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</si>
  <si>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</si>
  <si>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{c3eb54e1-4ae4-47bb-8044-6c4cbdcea8ba}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</si>
  <si>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</si>
  <si>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</si>
  <si>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</si>
  <si>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</si>
  <si>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</si>
  <si>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</si>
  <si>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</si>
  <si>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</si>
  <si>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20/20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</si>
  <si>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</si>
  <si>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</si>
  <si>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Lužná - Slezské Rudoltice, km 4,560 - 5,750</t>
  </si>
  <si>
    <t>KSO:</t>
  </si>
  <si>
    <t>CC-CZ:</t>
  </si>
  <si>
    <t>21524</t>
  </si>
  <si>
    <t>Místo:</t>
  </si>
  <si>
    <t>Slezské Rudoltice</t>
  </si>
  <si>
    <t>Datum:</t>
  </si>
  <si>
    <t>6. 3. 2023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</si>
  <si>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</si>
  <si>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</si>
  <si>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</si>
  <si>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</si>
  <si>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</si>
  <si>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</si>
  <si>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</si>
  <si>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 Alena Šarmanová</t>
  </si>
  <si>
    <t>True</t>
  </si>
  <si>
    <t>Zpracovatel:</t>
  </si>
  <si>
    <t>Ing. Jiří Skalník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</si>
  <si>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</si>
  <si>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</si>
  <si>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</si>
  <si>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</si>
  <si>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</si>
  <si>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</si>
  <si>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</si>
  <si>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</si>
  <si>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</si>
  <si>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</si>
  <si>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</si>
  <si>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</si>
  <si>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</si>
  <si>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</si>
  <si>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</si>
  <si>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</si>
  <si>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</si>
  <si>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</si>
  <si>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</si>
  <si>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</si>
  <si>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</si>
  <si>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</si>
  <si>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</si>
  <si>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</si>
  <si>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</si>
  <si>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</si>
  <si>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</si>
  <si>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</si>
  <si>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</si>
  <si>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</si>
  <si>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</si>
  <si>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</si>
  <si>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</si>
  <si>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</si>
  <si>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</si>
  <si>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</si>
  <si>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</si>
  <si>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</si>
  <si>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</si>
  <si>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</si>
  <si>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</si>
  <si>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</si>
  <si>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</si>
  <si>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</si>
  <si>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</si>
  <si>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SO-01</t>
  </si>
  <si>
    <t>úprava toku km 4,560 - 4,750</t>
  </si>
  <si>
    <t>STA</t>
  </si>
  <si>
    <t>1</t>
  </si>
  <si>
    <t>{5b387c5d-2cae-45b8-8ab0-a9ba3505db65}</t>
  </si>
  <si>
    <t>2</t>
  </si>
  <si>
    <t>/</t>
  </si>
  <si>
    <t>SO-01.01</t>
  </si>
  <si>
    <t>odtěžení nánosů</t>
  </si>
  <si>
    <t>Soupis</t>
  </si>
  <si>
    <t>{28a98123-9bc1-46d5-b529-bfefd8c4e3f7}</t>
  </si>
  <si>
    <t>SO-01.02</t>
  </si>
  <si>
    <t>oprava podélného opevnění</t>
  </si>
  <si>
    <t>{8267ac6d-7b9e-4724-8f31-c40066fedf0c}</t>
  </si>
  <si>
    <t>SO-02</t>
  </si>
  <si>
    <t>úprava toku 5,160 - 5,190</t>
  </si>
  <si>
    <t>{7bcab60e-8e9f-40be-b80f-427396e153c2}</t>
  </si>
  <si>
    <t>SO-02.01</t>
  </si>
  <si>
    <t>{7d6d0196-b6bd-4b93-b331-99d82768f51f}</t>
  </si>
  <si>
    <t>SO-03</t>
  </si>
  <si>
    <t>úprava toku km 5,310 - 5,450</t>
  </si>
  <si>
    <t>{9d3ac3ff-1afb-4d26-8543-ea4fd3051f5e}</t>
  </si>
  <si>
    <t>SO-03.01</t>
  </si>
  <si>
    <t>{2401962a-65c3-4f3d-8c79-0fc2a34fedc4}</t>
  </si>
  <si>
    <t>SO-04</t>
  </si>
  <si>
    <t>úprava toku 5,530 - 5,750</t>
  </si>
  <si>
    <t>{4368fd6c-950f-4d04-8ee9-8b53a2e9934d}</t>
  </si>
  <si>
    <t>SO-04.01</t>
  </si>
  <si>
    <t xml:space="preserve">bourání objektu </t>
  </si>
  <si>
    <t>{5fef630f-c3b4-4efa-bde2-a91e74801271}</t>
  </si>
  <si>
    <t>VON</t>
  </si>
  <si>
    <t>vedlejší a ostatní náklady</t>
  </si>
  <si>
    <t>{16f880eb-8285-46ab-98dc-17b5b304d90e}</t>
  </si>
  <si>
    <t>KRYCÍ LIST SOUPISU PRACÍ</t>
  </si>
  <si>
    <t>Objekt:</t>
  </si>
  <si>
    <t>SO-01 - úprava toku km 4,560 - 4,750</t>
  </si>
  <si>
    <t>Soupis:</t>
  </si>
  <si>
    <t>SO-01.01 - odtěžení nánosů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</si>
  <si>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</si>
  <si>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</si>
  <si>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</si>
  <si>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</si>
  <si>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</si>
  <si>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</si>
  <si>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</si>
  <si>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</si>
  <si>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</si>
  <si>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</si>
  <si>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</si>
  <si>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</si>
  <si>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</si>
  <si>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</si>
  <si>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</si>
  <si>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</si>
  <si>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</si>
  <si>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</si>
  <si>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</si>
  <si>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</si>
  <si>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</si>
  <si>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</si>
  <si>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</si>
  <si>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</si>
  <si>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</si>
  <si>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</si>
  <si>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</si>
  <si>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124153101</t>
  </si>
  <si>
    <t>Vykopávky pro koryta vodotečí strojně v hornině třídy těžitelnosti I skupiny 1 a 2 přes 100 do 1 000 m3</t>
  </si>
  <si>
    <t>m3</t>
  </si>
  <si>
    <t>CS ÚRS 2023 01</t>
  </si>
  <si>
    <t>4</t>
  </si>
  <si>
    <t>-121533127</t>
  </si>
  <si>
    <t>VV</t>
  </si>
  <si>
    <t>viz tabulka kubatur</t>
  </si>
  <si>
    <t>113,57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</si>
  <si>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</si>
  <si>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</si>
  <si>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-1588002439</t>
  </si>
  <si>
    <t>113,570</t>
  </si>
  <si>
    <t>3</t>
  </si>
  <si>
    <t>166151101</t>
  </si>
  <si>
    <t>Přehození neulehlého výkopku strojně z horniny třídy těžitelnosti I, skupiny 1 až 3</t>
  </si>
  <si>
    <t>2108195109</t>
  </si>
  <si>
    <t>3x</t>
  </si>
  <si>
    <t>113,57 * 3</t>
  </si>
  <si>
    <t>167151111</t>
  </si>
  <si>
    <t>Nakládání, skládání a překládání neulehlého výkopku nebo sypaniny strojně nakládání, množství přes 100 m3, z hornin třídy těžitelnosti I, skupiny 1 až 3</t>
  </si>
  <si>
    <t>-1295591317</t>
  </si>
  <si>
    <t>5</t>
  </si>
  <si>
    <t>171201231</t>
  </si>
  <si>
    <t>Poplatek za uložení stavebního odpadu na recyklační skládce (skládkovné) zeminy a kamení zatříděného do Katalogu odpadů pod kódem 17 05 04</t>
  </si>
  <si>
    <t>t</t>
  </si>
  <si>
    <t>1488040712</t>
  </si>
  <si>
    <t>113,570 * 1,67</t>
  </si>
  <si>
    <t>6</t>
  </si>
  <si>
    <t>171251201</t>
  </si>
  <si>
    <t>Uložení sypaniny na skládky nebo meziskládky bez hutnění s upravením uložené sypaniny do předepsaného tvaru</t>
  </si>
  <si>
    <t>2129186897</t>
  </si>
  <si>
    <t>9</t>
  </si>
  <si>
    <t>Ostatní konstrukce a práce, bourání</t>
  </si>
  <si>
    <t>7</t>
  </si>
  <si>
    <t>960211251</t>
  </si>
  <si>
    <t>Bourání konstrukcí vodních staveb z hladiny, s naložením vybouraných hmot a suti na dopravní prostředek nebo s odklizením na hromady do vzdálenosti 20 m zděných z kamene nebo z cihel</t>
  </si>
  <si>
    <t>-1268437033</t>
  </si>
  <si>
    <t>P</t>
  </si>
  <si>
    <t>Poznámka k položce:_x000d_
odstranění betonového prahu</t>
  </si>
  <si>
    <t>2,7 * 2,5 * 0,35</t>
  </si>
  <si>
    <t>997</t>
  </si>
  <si>
    <t>Přesun sutě</t>
  </si>
  <si>
    <t>8</t>
  </si>
  <si>
    <t>997013601</t>
  </si>
  <si>
    <t>Poplatek za uložení stavebního odpadu na skládce (skládkovné) z prostého betonu zatříděného do Katalogu odpadů pod kódem 17 01 01</t>
  </si>
  <si>
    <t>-247373702</t>
  </si>
  <si>
    <t>997321511</t>
  </si>
  <si>
    <t>Vodorovná doprava suti a vybouraných hmot bez naložení, s vyložením a hrubým urovnáním po suchu, na vzdálenost do 1 km</t>
  </si>
  <si>
    <t>-447422509</t>
  </si>
  <si>
    <t>10</t>
  </si>
  <si>
    <t>997321519</t>
  </si>
  <si>
    <t>Vodorovná doprava suti a vybouraných hmot bez naložení, s vyložením a hrubým urovnáním po suchu, na vzdálenost Příplatek k cenám za každý další i započatý 1 km přes 1 km</t>
  </si>
  <si>
    <t>1159218981</t>
  </si>
  <si>
    <t>Poznámka k položce:_x000d_
do 5 km = 4x</t>
  </si>
  <si>
    <t>6,262*4 'Přepočtené koeficientem množství</t>
  </si>
  <si>
    <t>SO-01.02 - oprava podélného opevnění</t>
  </si>
  <si>
    <t xml:space="preserve">    6 - Úpravy povrchů, podlahy a osazování výplní</t>
  </si>
  <si>
    <t xml:space="preserve">    998 - Přesun hmot</t>
  </si>
  <si>
    <t>Úpravy povrchů, podlahy a osazování výplní</t>
  </si>
  <si>
    <t>628635512</t>
  </si>
  <si>
    <t>Vyplnění spár dosavadních konstrukcí zdiva cementovou maltou s vyčištěním spár hloubky do 70 mm, zdiva z lomového kamene s vyspárováním</t>
  </si>
  <si>
    <t>m2</t>
  </si>
  <si>
    <t>-1230516760</t>
  </si>
  <si>
    <t>938902132</t>
  </si>
  <si>
    <t>Dokončovací práce na dosavadních konstrukcích očištění stavebních konstrukcí od porostu, s naložením odstraněného porostu na dopravní prostředek nebo s přemístěním na výšku do 6 m a odklizením na hromady do vzdálenosti 50 m na ostatních plochách</t>
  </si>
  <si>
    <t>2043409270</t>
  </si>
  <si>
    <t>80 * 1,0</t>
  </si>
  <si>
    <t>938903113</t>
  </si>
  <si>
    <t>Dokončovací práce na dosavadních konstrukcích vysekání spár s očištěním zdiva nebo dlažby, s naložením suti na dopravní prostředek nebo s odklizením na hromady do vzdálenosti 50 m při hloubce spáry do 70 mm ve zdivu z lomového kamene</t>
  </si>
  <si>
    <t>-1675530162</t>
  </si>
  <si>
    <t>577351868</t>
  </si>
  <si>
    <t>-876109075</t>
  </si>
  <si>
    <t>1406301225</t>
  </si>
  <si>
    <t>1,36*4 'Přepočtené koeficientem množství</t>
  </si>
  <si>
    <t>998</t>
  </si>
  <si>
    <t>Přesun hmot</t>
  </si>
  <si>
    <t>998332011</t>
  </si>
  <si>
    <t>Přesun hmot pro úpravy vodních toků a kanály, hráze rybníků apod. dopravní vzdálenost do 500 m</t>
  </si>
  <si>
    <t>1727979956</t>
  </si>
  <si>
    <t>SO-02 - úprava toku 5,160 - 5,190</t>
  </si>
  <si>
    <t>SO-02.01 - odtěžení nánosů</t>
  </si>
  <si>
    <t>122111101</t>
  </si>
  <si>
    <t>Odkopávky a prokopávky ručně zapažené i nezapažené v hornině třídy těžitelnosti I skupiny 1 a 2</t>
  </si>
  <si>
    <t>-1025154852</t>
  </si>
  <si>
    <t>30 m x 1m3/bm:</t>
  </si>
  <si>
    <t>30 * 1,0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</si>
  <si>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</si>
  <si>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</si>
  <si>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-968017689</t>
  </si>
  <si>
    <t>162211319</t>
  </si>
  <si>
    <t>Vodorovné přemístění výkopku nebo sypaniny stavebním kolečkem s vyprázdněním kolečka na hromady nebo do dopravního prostředku na vzdálenost do 10 m Příplatek za každých dalších 10 m k ceně -1311</t>
  </si>
  <si>
    <t>-823275492</t>
  </si>
  <si>
    <t>Poznámka k položce:_x000d_
do 15 m = 1x</t>
  </si>
  <si>
    <t>1 * 30</t>
  </si>
  <si>
    <t>-232883946</t>
  </si>
  <si>
    <t>30</t>
  </si>
  <si>
    <t>-133747074</t>
  </si>
  <si>
    <t>30 * 1,67</t>
  </si>
  <si>
    <t>-391018977</t>
  </si>
  <si>
    <t>SO-03 - úprava toku km 5,310 - 5,450</t>
  </si>
  <si>
    <t>SO-03.01 - odtěžení nánosů</t>
  </si>
  <si>
    <t>746981785</t>
  </si>
  <si>
    <t>64,47</t>
  </si>
  <si>
    <t>-433117704</t>
  </si>
  <si>
    <t>64,470</t>
  </si>
  <si>
    <t>-10732512</t>
  </si>
  <si>
    <t>PF 18 - 25: 3x</t>
  </si>
  <si>
    <t>15 * 3</t>
  </si>
  <si>
    <t>1893091191</t>
  </si>
  <si>
    <t>PF 18 - 25</t>
  </si>
  <si>
    <t>1637767538</t>
  </si>
  <si>
    <t>64,47 * 1,67</t>
  </si>
  <si>
    <t>849065973</t>
  </si>
  <si>
    <t>SO-04 - úprava toku 5,530 - 5,750</t>
  </si>
  <si>
    <t xml:space="preserve">SO-04.01 - bourání objektu </t>
  </si>
  <si>
    <t>911111111</t>
  </si>
  <si>
    <t>Montáž zábradlí ocelového zabetonovaného</t>
  </si>
  <si>
    <t>m</t>
  </si>
  <si>
    <t>1148423614</t>
  </si>
  <si>
    <t>Poznámka k položce:_x000d_
použije se zpětně původní kce = bez specifikace</t>
  </si>
  <si>
    <t>LB + PB</t>
  </si>
  <si>
    <t>4 + 4</t>
  </si>
  <si>
    <t>960111221</t>
  </si>
  <si>
    <t>Bourání konstrukcí vodních staveb z hladiny, s naložením vybouraných hmot a suti na dopravní prostředek nebo s odklizením na hromady do vzdálenosti 20 m z dílců prefabrikovaných betonových a železobetonových</t>
  </si>
  <si>
    <t>773751262</t>
  </si>
  <si>
    <t>"PB křídlo:" 1,35 * 1,4 * 0,5</t>
  </si>
  <si>
    <t>"LB křídlo:" 3,65 * 1,4 * 0,5</t>
  </si>
  <si>
    <t>"skluz pod:" 4,75 * 1,9 * 0,35</t>
  </si>
  <si>
    <t>"základ nad:" 5,876 * 0,35 * 0,56</t>
  </si>
  <si>
    <t>"výtokové okno:" 0,876 * 0,5 * 0,45</t>
  </si>
  <si>
    <t>Součet</t>
  </si>
  <si>
    <t>966005111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</si>
  <si>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s betonovými patkami</t>
  </si>
  <si>
    <t>-324911678</t>
  </si>
  <si>
    <t>Poznámka k položce:_x000d_
použije se zpězně = bez suti</t>
  </si>
  <si>
    <t>977211114</t>
  </si>
  <si>
    <t>Řezání konstrukcí stěnovou pilou betonových nebo železobetonových průměru řezané výztuže do 16 mm hloubka řezu přes 420 do 520 mm</t>
  </si>
  <si>
    <t>1100442535</t>
  </si>
  <si>
    <t>Poznámka k položce:_x000d_
odřezaní zavazovacího křídla ve sklonu svahu</t>
  </si>
  <si>
    <t>LB + PB:</t>
  </si>
  <si>
    <t>1,4 + 1,4</t>
  </si>
  <si>
    <t>997013861</t>
  </si>
  <si>
    <t>Poplatek za uložení stavebního odpadu na recyklační skládce (skládkovné) z prostého betonu zatříděného do Katalogu odpadů pod kódem 17 01 01</t>
  </si>
  <si>
    <t>466526773</t>
  </si>
  <si>
    <t>-1601209113</t>
  </si>
  <si>
    <t>-1876210302</t>
  </si>
  <si>
    <t>Poznámka k položce:_x000d_
do 5ti km = 4x</t>
  </si>
  <si>
    <t>19,596*4 'Přepočtené koeficientem množství</t>
  </si>
  <si>
    <t>-544895330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</si>
  <si>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</si>
  <si>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</si>
  <si>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</si>
  <si>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</si>
  <si>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</si>
  <si>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</si>
  <si>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</si>
  <si>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</si>
  <si>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</si>
  <si>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</si>
  <si>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</si>
  <si>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</si>
  <si>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</si>
  <si>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</si>
  <si>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kpl</t>
  </si>
  <si>
    <t>1024</t>
  </si>
  <si>
    <t>-1313263402</t>
  </si>
  <si>
    <t>VRN2</t>
  </si>
  <si>
    <t>Příprava staveniště</t>
  </si>
  <si>
    <t>021203000</t>
  </si>
  <si>
    <t>Příprava staveniště záchranné práce stěhování přírodních hodnot</t>
  </si>
  <si>
    <t>-1750821114</t>
  </si>
  <si>
    <t>Poznámka k položce:_x000d_
slovení rybí obsádky</t>
  </si>
  <si>
    <t>VRN3</t>
  </si>
  <si>
    <t>Zařízení staveniště</t>
  </si>
  <si>
    <t>030001000</t>
  </si>
  <si>
    <t>616321139</t>
  </si>
  <si>
    <t>Poznámka k položce:_x000d_
vč. norné stěny</t>
  </si>
  <si>
    <t>032403000</t>
  </si>
  <si>
    <t>Provizorní komunikace</t>
  </si>
  <si>
    <t>-198340498</t>
  </si>
  <si>
    <t>Poznámka k položce:_x000d_
přístup k toku od silnice + úprava terénu po ukončení stavby</t>
  </si>
  <si>
    <t>VRN4</t>
  </si>
  <si>
    <t>Inženýrská činnost</t>
  </si>
  <si>
    <t>045002000</t>
  </si>
  <si>
    <t>Hlavní tituly průvodních činností a nákladů inženýrská činnost kompletační a koordinační činnost</t>
  </si>
  <si>
    <t>756624822</t>
  </si>
  <si>
    <t>Poznámka k položce:_x000d_
fotodokumentace průběhu stavby</t>
  </si>
  <si>
    <t>VRN7</t>
  </si>
  <si>
    <t>Provozní vlivy</t>
  </si>
  <si>
    <t>072103011</t>
  </si>
  <si>
    <t>Zajištění DIO komunikace II. a III. třídy - jednoduché el. vedení</t>
  </si>
  <si>
    <t>1067953855</t>
  </si>
  <si>
    <t>VRN9</t>
  </si>
  <si>
    <t>Ostatní náklady</t>
  </si>
  <si>
    <t>091704000</t>
  </si>
  <si>
    <t>Náklady na údržbu</t>
  </si>
  <si>
    <t>1675105548</t>
  </si>
  <si>
    <t>Poznámka k položce:_x000d_
čištění a údržba komunikací</t>
  </si>
  <si>
    <t>093002000</t>
  </si>
  <si>
    <t>Hlavní tituly průvodních činností a nákladů ostatní náklady havárie, živelné pohromy</t>
  </si>
  <si>
    <t>1677676936</t>
  </si>
  <si>
    <t xml:space="preserve">Poznámka k položce:_x000d_
Havarijní plán_x000d_
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</si>
</sst>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20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50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51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52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53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52</v>
      </c>
      <c r="AI60" s="42"/>
      <c r="AJ60" s="42"/>
      <c r="AK60" s="42"/>
      <c r="AL60" s="42"/>
      <c r="AM60" s="64" t="s">
        <v>53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54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55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52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53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52</v>
      </c>
      <c r="AI75" s="42"/>
      <c r="AJ75" s="42"/>
      <c r="AK75" s="42"/>
      <c r="AL75" s="42"/>
      <c r="AM75" s="64" t="s">
        <v>53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56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20/20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Lužná - Slezské Rudoltice, km 4,560 - 5,750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21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Slezské Rudoltice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23</v>
      </c>
      <c r="AJ87" s="40"/>
      <c r="AK87" s="40"/>
      <c r="AL87" s="40"/>
      <c r="AM87" s="79" t="str">
        <f>IF(AN8= "","",AN8)</f>
        <v>6. 3. 2023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25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31</v>
      </c>
      <c r="AJ89" s="40"/>
      <c r="AK89" s="40"/>
      <c r="AL89" s="40"/>
      <c r="AM89" s="80" t="str">
        <f>IF(E17="","",E17)</f>
        <v>Ing. Alena Šarmanová</v>
      </c>
      <c r="AN89" s="71"/>
      <c r="AO89" s="71"/>
      <c r="AP89" s="71"/>
      <c r="AQ89" s="40"/>
      <c r="AR89" s="44"/>
      <c r="AS89" s="81" t="s">
        <v>57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29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34</v>
      </c>
      <c r="AJ90" s="40"/>
      <c r="AK90" s="40"/>
      <c r="AL90" s="40"/>
      <c r="AM90" s="80" t="str">
        <f>IF(E20="","",E20)</f>
        <v>Ing. Jiří Skalník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58</v>
      </c>
      <c r="D92" s="94"/>
      <c r="E92" s="94"/>
      <c r="F92" s="94"/>
      <c r="G92" s="94"/>
      <c r="H92" s="95"/>
      <c r="I92" s="96" t="s">
        <v>59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60</v>
      </c>
      <c r="AH92" s="94"/>
      <c r="AI92" s="94"/>
      <c r="AJ92" s="94"/>
      <c r="AK92" s="94"/>
      <c r="AL92" s="94"/>
      <c r="AM92" s="94"/>
      <c r="AN92" s="96" t="s">
        <v>61</v>
      </c>
      <c r="AO92" s="94"/>
      <c r="AP92" s="98"/>
      <c r="AQ92" s="99" t="s">
        <v>62</v>
      </c>
      <c r="AR92" s="44"/>
      <c r="AS92" s="100" t="s">
        <v>63</v>
      </c>
      <c r="AT92" s="101" t="s">
        <v>64</v>
      </c>
      <c r="AU92" s="101" t="s">
        <v>65</v>
      </c>
      <c r="AV92" s="101" t="s">
        <v>66</v>
      </c>
      <c r="AW92" s="101" t="s">
        <v>67</v>
      </c>
      <c r="AX92" s="101" t="s">
        <v>68</v>
      </c>
      <c r="AY92" s="101" t="s">
        <v>69</v>
      </c>
      <c r="AZ92" s="101" t="s">
        <v>70</v>
      </c>
      <c r="BA92" s="101" t="s">
        <v>71</v>
      </c>
      <c r="BB92" s="101" t="s">
        <v>72</v>
      </c>
      <c r="BC92" s="101" t="s">
        <v>73</v>
      </c>
      <c r="BD92" s="102" t="s">
        <v>74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75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ROUND(AG95+AG98+AG100+AG102+AG104,2)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ROUND(AS95+AS98+AS100+AS102+AS104,2)</f>
        <v>0</v>
      </c>
      <c r="AT94" s="114">
        <f>ROUND(SUM(AV94:AW94),2)</f>
        <v>0</v>
      </c>
      <c r="AU94" s="115">
        <f>ROUND(AU95+AU98+AU100+AU102+AU104,5)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ROUND(AZ95+AZ98+AZ100+AZ102+AZ104,2)</f>
        <v>0</v>
      </c>
      <c r="BA94" s="114">
        <f>ROUND(BA95+BA98+BA100+BA102+BA104,2)</f>
        <v>0</v>
      </c>
      <c r="BB94" s="114">
        <f>ROUND(BB95+BB98+BB100+BB102+BB104,2)</f>
        <v>0</v>
      </c>
      <c r="BC94" s="114">
        <f>ROUND(BC95+BC98+BC100+BC102+BC104,2)</f>
        <v>0</v>
      </c>
      <c r="BD94" s="116">
        <f>ROUND(BD95+BD98+BD100+BD102+BD104,2)</f>
        <v>0</v>
      </c>
      <c r="BE94" s="6"/>
      <c r="BS94" s="117" t="s">
        <v>76</v>
      </c>
      <c r="BT94" s="117" t="s">
        <v>77</v>
      </c>
      <c r="BU94" s="118" t="s">
        <v>78</v>
      </c>
      <c r="BV94" s="117" t="s">
        <v>79</v>
      </c>
      <c r="BW94" s="117" t="s">
        <v>5</v>
      </c>
      <c r="BX94" s="117" t="s">
        <v>80</v>
      </c>
      <c r="CL94" s="117" t="s">
        <v>1</v>
      </c>
    </row>
    <row r="95" s="7" customFormat="1" ht="16.5" customHeight="1">
      <c r="A95" s="7"/>
      <c r="B95" s="119"/>
      <c r="C95" s="120"/>
      <c r="D95" s="121" t="s">
        <v>81</v>
      </c>
      <c r="E95" s="121"/>
      <c r="F95" s="121"/>
      <c r="G95" s="121"/>
      <c r="H95" s="121"/>
      <c r="I95" s="122"/>
      <c r="J95" s="121" t="s">
        <v>82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ROUND(SUM(AG96:AG97),2)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83</v>
      </c>
      <c r="AR95" s="126"/>
      <c r="AS95" s="127">
        <f>ROUND(SUM(AS96:AS97),2)</f>
        <v>0</v>
      </c>
      <c r="AT95" s="128">
        <f>ROUND(SUM(AV95:AW95),2)</f>
        <v>0</v>
      </c>
      <c r="AU95" s="129">
        <f>ROUND(SUM(AU96:AU97),5)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ROUND(SUM(AZ96:AZ97),2)</f>
        <v>0</v>
      </c>
      <c r="BA95" s="128">
        <f>ROUND(SUM(BA96:BA97),2)</f>
        <v>0</v>
      </c>
      <c r="BB95" s="128">
        <f>ROUND(SUM(BB96:BB97),2)</f>
        <v>0</v>
      </c>
      <c r="BC95" s="128">
        <f>ROUND(SUM(BC96:BC97),2)</f>
        <v>0</v>
      </c>
      <c r="BD95" s="130">
        <f>ROUND(SUM(BD96:BD97),2)</f>
        <v>0</v>
      </c>
      <c r="BE95" s="7"/>
      <c r="BS95" s="131" t="s">
        <v>76</v>
      </c>
      <c r="BT95" s="131" t="s">
        <v>84</v>
      </c>
      <c r="BU95" s="131" t="s">
        <v>78</v>
      </c>
      <c r="BV95" s="131" t="s">
        <v>79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4" customFormat="1" ht="16.5" customHeight="1">
      <c r="A96" s="132" t="s">
        <v>87</v>
      </c>
      <c r="B96" s="70"/>
      <c r="C96" s="133"/>
      <c r="D96" s="133"/>
      <c r="E96" s="134" t="s">
        <v>88</v>
      </c>
      <c r="F96" s="134"/>
      <c r="G96" s="134"/>
      <c r="H96" s="134"/>
      <c r="I96" s="134"/>
      <c r="J96" s="133"/>
      <c r="K96" s="134" t="s">
        <v>89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'SO-01.01 - odtěžení nánosů'!J32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90</v>
      </c>
      <c r="AR96" s="72"/>
      <c r="AS96" s="137">
        <v>0</v>
      </c>
      <c r="AT96" s="138">
        <f>ROUND(SUM(AV96:AW96),2)</f>
        <v>0</v>
      </c>
      <c r="AU96" s="139">
        <f>'SO-01.01 - odtěžení nánosů'!P124</f>
        <v>0</v>
      </c>
      <c r="AV96" s="138">
        <f>'SO-01.01 - odtěžení nánosů'!J35</f>
        <v>0</v>
      </c>
      <c r="AW96" s="138">
        <f>'SO-01.01 - odtěžení nánosů'!J36</f>
        <v>0</v>
      </c>
      <c r="AX96" s="138">
        <f>'SO-01.01 - odtěžení nánosů'!J37</f>
        <v>0</v>
      </c>
      <c r="AY96" s="138">
        <f>'SO-01.01 - odtěžení nánosů'!J38</f>
        <v>0</v>
      </c>
      <c r="AZ96" s="138">
        <f>'SO-01.01 - odtěžení nánosů'!F35</f>
        <v>0</v>
      </c>
      <c r="BA96" s="138">
        <f>'SO-01.01 - odtěžení nánosů'!F36</f>
        <v>0</v>
      </c>
      <c r="BB96" s="138">
        <f>'SO-01.01 - odtěžení nánosů'!F37</f>
        <v>0</v>
      </c>
      <c r="BC96" s="138">
        <f>'SO-01.01 - odtěžení nánosů'!F38</f>
        <v>0</v>
      </c>
      <c r="BD96" s="140">
        <f>'SO-01.01 - odtěžení nánosů'!F39</f>
        <v>0</v>
      </c>
      <c r="BE96" s="4"/>
      <c r="BT96" s="141" t="s">
        <v>86</v>
      </c>
      <c r="BV96" s="141" t="s">
        <v>79</v>
      </c>
      <c r="BW96" s="141" t="s">
        <v>91</v>
      </c>
      <c r="BX96" s="141" t="s">
        <v>85</v>
      </c>
      <c r="CL96" s="141" t="s">
        <v>1</v>
      </c>
    </row>
    <row r="97" s="4" customFormat="1" ht="16.5" customHeight="1">
      <c r="A97" s="132" t="s">
        <v>87</v>
      </c>
      <c r="B97" s="70"/>
      <c r="C97" s="133"/>
      <c r="D97" s="133"/>
      <c r="E97" s="134" t="s">
        <v>92</v>
      </c>
      <c r="F97" s="134"/>
      <c r="G97" s="134"/>
      <c r="H97" s="134"/>
      <c r="I97" s="134"/>
      <c r="J97" s="133"/>
      <c r="K97" s="134" t="s">
        <v>93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'SO-01.02 - oprava podélné...'!J32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90</v>
      </c>
      <c r="AR97" s="72"/>
      <c r="AS97" s="137">
        <v>0</v>
      </c>
      <c r="AT97" s="138">
        <f>ROUND(SUM(AV97:AW97),2)</f>
        <v>0</v>
      </c>
      <c r="AU97" s="139">
        <f>'SO-01.02 - oprava podélné...'!P125</f>
        <v>0</v>
      </c>
      <c r="AV97" s="138">
        <f>'SO-01.02 - oprava podélné...'!J35</f>
        <v>0</v>
      </c>
      <c r="AW97" s="138">
        <f>'SO-01.02 - oprava podélné...'!J36</f>
        <v>0</v>
      </c>
      <c r="AX97" s="138">
        <f>'SO-01.02 - oprava podélné...'!J37</f>
        <v>0</v>
      </c>
      <c r="AY97" s="138">
        <f>'SO-01.02 - oprava podélné...'!J38</f>
        <v>0</v>
      </c>
      <c r="AZ97" s="138">
        <f>'SO-01.02 - oprava podélné...'!F35</f>
        <v>0</v>
      </c>
      <c r="BA97" s="138">
        <f>'SO-01.02 - oprava podélné...'!F36</f>
        <v>0</v>
      </c>
      <c r="BB97" s="138">
        <f>'SO-01.02 - oprava podélné...'!F37</f>
        <v>0</v>
      </c>
      <c r="BC97" s="138">
        <f>'SO-01.02 - oprava podélné...'!F38</f>
        <v>0</v>
      </c>
      <c r="BD97" s="140">
        <f>'SO-01.02 - oprava podélné...'!F39</f>
        <v>0</v>
      </c>
      <c r="BE97" s="4"/>
      <c r="BT97" s="141" t="s">
        <v>86</v>
      </c>
      <c r="BV97" s="141" t="s">
        <v>79</v>
      </c>
      <c r="BW97" s="141" t="s">
        <v>94</v>
      </c>
      <c r="BX97" s="141" t="s">
        <v>85</v>
      </c>
      <c r="CL97" s="141" t="s">
        <v>1</v>
      </c>
    </row>
    <row r="98" s="7" customFormat="1" ht="16.5" customHeight="1">
      <c r="A98" s="7"/>
      <c r="B98" s="119"/>
      <c r="C98" s="120"/>
      <c r="D98" s="121" t="s">
        <v>95</v>
      </c>
      <c r="E98" s="121"/>
      <c r="F98" s="121"/>
      <c r="G98" s="121"/>
      <c r="H98" s="121"/>
      <c r="I98" s="122"/>
      <c r="J98" s="121" t="s">
        <v>96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ROUND(AG99,2)</f>
        <v>0</v>
      </c>
      <c r="AH98" s="122"/>
      <c r="AI98" s="122"/>
      <c r="AJ98" s="122"/>
      <c r="AK98" s="122"/>
      <c r="AL98" s="122"/>
      <c r="AM98" s="122"/>
      <c r="AN98" s="124">
        <f>SUM(AG98,AT98)</f>
        <v>0</v>
      </c>
      <c r="AO98" s="122"/>
      <c r="AP98" s="122"/>
      <c r="AQ98" s="125" t="s">
        <v>83</v>
      </c>
      <c r="AR98" s="126"/>
      <c r="AS98" s="127">
        <f>ROUND(AS99,2)</f>
        <v>0</v>
      </c>
      <c r="AT98" s="128">
        <f>ROUND(SUM(AV98:AW98),2)</f>
        <v>0</v>
      </c>
      <c r="AU98" s="129">
        <f>ROUND(AU99,5)</f>
        <v>0</v>
      </c>
      <c r="AV98" s="128">
        <f>ROUND(AZ98*L29,2)</f>
        <v>0</v>
      </c>
      <c r="AW98" s="128">
        <f>ROUND(BA98*L30,2)</f>
        <v>0</v>
      </c>
      <c r="AX98" s="128">
        <f>ROUND(BB98*L29,2)</f>
        <v>0</v>
      </c>
      <c r="AY98" s="128">
        <f>ROUND(BC98*L30,2)</f>
        <v>0</v>
      </c>
      <c r="AZ98" s="128">
        <f>ROUND(AZ99,2)</f>
        <v>0</v>
      </c>
      <c r="BA98" s="128">
        <f>ROUND(BA99,2)</f>
        <v>0</v>
      </c>
      <c r="BB98" s="128">
        <f>ROUND(BB99,2)</f>
        <v>0</v>
      </c>
      <c r="BC98" s="128">
        <f>ROUND(BC99,2)</f>
        <v>0</v>
      </c>
      <c r="BD98" s="130">
        <f>ROUND(BD99,2)</f>
        <v>0</v>
      </c>
      <c r="BE98" s="7"/>
      <c r="BS98" s="131" t="s">
        <v>76</v>
      </c>
      <c r="BT98" s="131" t="s">
        <v>84</v>
      </c>
      <c r="BU98" s="131" t="s">
        <v>78</v>
      </c>
      <c r="BV98" s="131" t="s">
        <v>79</v>
      </c>
      <c r="BW98" s="131" t="s">
        <v>97</v>
      </c>
      <c r="BX98" s="131" t="s">
        <v>5</v>
      </c>
      <c r="CL98" s="131" t="s">
        <v>1</v>
      </c>
      <c r="CM98" s="131" t="s">
        <v>86</v>
      </c>
    </row>
    <row r="99" s="4" customFormat="1" ht="16.5" customHeight="1">
      <c r="A99" s="132" t="s">
        <v>87</v>
      </c>
      <c r="B99" s="70"/>
      <c r="C99" s="133"/>
      <c r="D99" s="133"/>
      <c r="E99" s="134" t="s">
        <v>98</v>
      </c>
      <c r="F99" s="134"/>
      <c r="G99" s="134"/>
      <c r="H99" s="134"/>
      <c r="I99" s="134"/>
      <c r="J99" s="133"/>
      <c r="K99" s="134" t="s">
        <v>89</v>
      </c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5">
        <f>'SO-02.01 - odtěžení nánosů'!J32</f>
        <v>0</v>
      </c>
      <c r="AH99" s="133"/>
      <c r="AI99" s="133"/>
      <c r="AJ99" s="133"/>
      <c r="AK99" s="133"/>
      <c r="AL99" s="133"/>
      <c r="AM99" s="133"/>
      <c r="AN99" s="135">
        <f>SUM(AG99,AT99)</f>
        <v>0</v>
      </c>
      <c r="AO99" s="133"/>
      <c r="AP99" s="133"/>
      <c r="AQ99" s="136" t="s">
        <v>90</v>
      </c>
      <c r="AR99" s="72"/>
      <c r="AS99" s="137">
        <v>0</v>
      </c>
      <c r="AT99" s="138">
        <f>ROUND(SUM(AV99:AW99),2)</f>
        <v>0</v>
      </c>
      <c r="AU99" s="139">
        <f>'SO-02.01 - odtěžení nánosů'!P122</f>
        <v>0</v>
      </c>
      <c r="AV99" s="138">
        <f>'SO-02.01 - odtěžení nánosů'!J35</f>
        <v>0</v>
      </c>
      <c r="AW99" s="138">
        <f>'SO-02.01 - odtěžení nánosů'!J36</f>
        <v>0</v>
      </c>
      <c r="AX99" s="138">
        <f>'SO-02.01 - odtěžení nánosů'!J37</f>
        <v>0</v>
      </c>
      <c r="AY99" s="138">
        <f>'SO-02.01 - odtěžení nánosů'!J38</f>
        <v>0</v>
      </c>
      <c r="AZ99" s="138">
        <f>'SO-02.01 - odtěžení nánosů'!F35</f>
        <v>0</v>
      </c>
      <c r="BA99" s="138">
        <f>'SO-02.01 - odtěžení nánosů'!F36</f>
        <v>0</v>
      </c>
      <c r="BB99" s="138">
        <f>'SO-02.01 - odtěžení nánosů'!F37</f>
        <v>0</v>
      </c>
      <c r="BC99" s="138">
        <f>'SO-02.01 - odtěžení nánosů'!F38</f>
        <v>0</v>
      </c>
      <c r="BD99" s="140">
        <f>'SO-02.01 - odtěžení nánosů'!F39</f>
        <v>0</v>
      </c>
      <c r="BE99" s="4"/>
      <c r="BT99" s="141" t="s">
        <v>86</v>
      </c>
      <c r="BV99" s="141" t="s">
        <v>79</v>
      </c>
      <c r="BW99" s="141" t="s">
        <v>99</v>
      </c>
      <c r="BX99" s="141" t="s">
        <v>97</v>
      </c>
      <c r="CL99" s="141" t="s">
        <v>1</v>
      </c>
    </row>
    <row r="100" s="7" customFormat="1" ht="16.5" customHeight="1">
      <c r="A100" s="7"/>
      <c r="B100" s="119"/>
      <c r="C100" s="120"/>
      <c r="D100" s="121" t="s">
        <v>100</v>
      </c>
      <c r="E100" s="121"/>
      <c r="F100" s="121"/>
      <c r="G100" s="121"/>
      <c r="H100" s="121"/>
      <c r="I100" s="122"/>
      <c r="J100" s="121" t="s">
        <v>101</v>
      </c>
      <c r="K100" s="121"/>
      <c r="L100" s="121"/>
      <c r="M100" s="121"/>
      <c r="N100" s="121"/>
      <c r="O100" s="121"/>
      <c r="P100" s="121"/>
      <c r="Q100" s="121"/>
      <c r="R100" s="121"/>
      <c r="S100" s="121"/>
      <c r="T100" s="121"/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3">
        <f>ROUND(AG101,2)</f>
        <v>0</v>
      </c>
      <c r="AH100" s="122"/>
      <c r="AI100" s="122"/>
      <c r="AJ100" s="122"/>
      <c r="AK100" s="122"/>
      <c r="AL100" s="122"/>
      <c r="AM100" s="122"/>
      <c r="AN100" s="124">
        <f>SUM(AG100,AT100)</f>
        <v>0</v>
      </c>
      <c r="AO100" s="122"/>
      <c r="AP100" s="122"/>
      <c r="AQ100" s="125" t="s">
        <v>83</v>
      </c>
      <c r="AR100" s="126"/>
      <c r="AS100" s="127">
        <f>ROUND(AS101,2)</f>
        <v>0</v>
      </c>
      <c r="AT100" s="128">
        <f>ROUND(SUM(AV100:AW100),2)</f>
        <v>0</v>
      </c>
      <c r="AU100" s="129">
        <f>ROUND(AU101,5)</f>
        <v>0</v>
      </c>
      <c r="AV100" s="128">
        <f>ROUND(AZ100*L29,2)</f>
        <v>0</v>
      </c>
      <c r="AW100" s="128">
        <f>ROUND(BA100*L30,2)</f>
        <v>0</v>
      </c>
      <c r="AX100" s="128">
        <f>ROUND(BB100*L29,2)</f>
        <v>0</v>
      </c>
      <c r="AY100" s="128">
        <f>ROUND(BC100*L30,2)</f>
        <v>0</v>
      </c>
      <c r="AZ100" s="128">
        <f>ROUND(AZ101,2)</f>
        <v>0</v>
      </c>
      <c r="BA100" s="128">
        <f>ROUND(BA101,2)</f>
        <v>0</v>
      </c>
      <c r="BB100" s="128">
        <f>ROUND(BB101,2)</f>
        <v>0</v>
      </c>
      <c r="BC100" s="128">
        <f>ROUND(BC101,2)</f>
        <v>0</v>
      </c>
      <c r="BD100" s="130">
        <f>ROUND(BD101,2)</f>
        <v>0</v>
      </c>
      <c r="BE100" s="7"/>
      <c r="BS100" s="131" t="s">
        <v>76</v>
      </c>
      <c r="BT100" s="131" t="s">
        <v>84</v>
      </c>
      <c r="BU100" s="131" t="s">
        <v>78</v>
      </c>
      <c r="BV100" s="131" t="s">
        <v>79</v>
      </c>
      <c r="BW100" s="131" t="s">
        <v>102</v>
      </c>
      <c r="BX100" s="131" t="s">
        <v>5</v>
      </c>
      <c r="CL100" s="131" t="s">
        <v>1</v>
      </c>
      <c r="CM100" s="131" t="s">
        <v>86</v>
      </c>
    </row>
    <row r="101" s="4" customFormat="1" ht="16.5" customHeight="1">
      <c r="A101" s="132" t="s">
        <v>87</v>
      </c>
      <c r="B101" s="70"/>
      <c r="C101" s="133"/>
      <c r="D101" s="133"/>
      <c r="E101" s="134" t="s">
        <v>103</v>
      </c>
      <c r="F101" s="134"/>
      <c r="G101" s="134"/>
      <c r="H101" s="134"/>
      <c r="I101" s="134"/>
      <c r="J101" s="133"/>
      <c r="K101" s="134" t="s">
        <v>89</v>
      </c>
      <c r="L101" s="134"/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5">
        <f>'SO-03.01 - odtěžení nánosů'!J32</f>
        <v>0</v>
      </c>
      <c r="AH101" s="133"/>
      <c r="AI101" s="133"/>
      <c r="AJ101" s="133"/>
      <c r="AK101" s="133"/>
      <c r="AL101" s="133"/>
      <c r="AM101" s="133"/>
      <c r="AN101" s="135">
        <f>SUM(AG101,AT101)</f>
        <v>0</v>
      </c>
      <c r="AO101" s="133"/>
      <c r="AP101" s="133"/>
      <c r="AQ101" s="136" t="s">
        <v>90</v>
      </c>
      <c r="AR101" s="72"/>
      <c r="AS101" s="137">
        <v>0</v>
      </c>
      <c r="AT101" s="138">
        <f>ROUND(SUM(AV101:AW101),2)</f>
        <v>0</v>
      </c>
      <c r="AU101" s="139">
        <f>'SO-03.01 - odtěžení nánosů'!P122</f>
        <v>0</v>
      </c>
      <c r="AV101" s="138">
        <f>'SO-03.01 - odtěžení nánosů'!J35</f>
        <v>0</v>
      </c>
      <c r="AW101" s="138">
        <f>'SO-03.01 - odtěžení nánosů'!J36</f>
        <v>0</v>
      </c>
      <c r="AX101" s="138">
        <f>'SO-03.01 - odtěžení nánosů'!J37</f>
        <v>0</v>
      </c>
      <c r="AY101" s="138">
        <f>'SO-03.01 - odtěžení nánosů'!J38</f>
        <v>0</v>
      </c>
      <c r="AZ101" s="138">
        <f>'SO-03.01 - odtěžení nánosů'!F35</f>
        <v>0</v>
      </c>
      <c r="BA101" s="138">
        <f>'SO-03.01 - odtěžení nánosů'!F36</f>
        <v>0</v>
      </c>
      <c r="BB101" s="138">
        <f>'SO-03.01 - odtěžení nánosů'!F37</f>
        <v>0</v>
      </c>
      <c r="BC101" s="138">
        <f>'SO-03.01 - odtěžení nánosů'!F38</f>
        <v>0</v>
      </c>
      <c r="BD101" s="140">
        <f>'SO-03.01 - odtěžení nánosů'!F39</f>
        <v>0</v>
      </c>
      <c r="BE101" s="4"/>
      <c r="BT101" s="141" t="s">
        <v>86</v>
      </c>
      <c r="BV101" s="141" t="s">
        <v>79</v>
      </c>
      <c r="BW101" s="141" t="s">
        <v>104</v>
      </c>
      <c r="BX101" s="141" t="s">
        <v>102</v>
      </c>
      <c r="CL101" s="141" t="s">
        <v>1</v>
      </c>
    </row>
    <row r="102" s="7" customFormat="1" ht="16.5" customHeight="1">
      <c r="A102" s="7"/>
      <c r="B102" s="119"/>
      <c r="C102" s="120"/>
      <c r="D102" s="121" t="s">
        <v>105</v>
      </c>
      <c r="E102" s="121"/>
      <c r="F102" s="121"/>
      <c r="G102" s="121"/>
      <c r="H102" s="121"/>
      <c r="I102" s="122"/>
      <c r="J102" s="121" t="s">
        <v>106</v>
      </c>
      <c r="K102" s="121"/>
      <c r="L102" s="121"/>
      <c r="M102" s="121"/>
      <c r="N102" s="121"/>
      <c r="O102" s="121"/>
      <c r="P102" s="121"/>
      <c r="Q102" s="121"/>
      <c r="R102" s="121"/>
      <c r="S102" s="121"/>
      <c r="T102" s="121"/>
      <c r="U102" s="121"/>
      <c r="V102" s="121"/>
      <c r="W102" s="121"/>
      <c r="X102" s="121"/>
      <c r="Y102" s="121"/>
      <c r="Z102" s="121"/>
      <c r="AA102" s="121"/>
      <c r="AB102" s="121"/>
      <c r="AC102" s="121"/>
      <c r="AD102" s="121"/>
      <c r="AE102" s="121"/>
      <c r="AF102" s="121"/>
      <c r="AG102" s="123">
        <f>ROUND(AG103,2)</f>
        <v>0</v>
      </c>
      <c r="AH102" s="122"/>
      <c r="AI102" s="122"/>
      <c r="AJ102" s="122"/>
      <c r="AK102" s="122"/>
      <c r="AL102" s="122"/>
      <c r="AM102" s="122"/>
      <c r="AN102" s="124">
        <f>SUM(AG102,AT102)</f>
        <v>0</v>
      </c>
      <c r="AO102" s="122"/>
      <c r="AP102" s="122"/>
      <c r="AQ102" s="125" t="s">
        <v>83</v>
      </c>
      <c r="AR102" s="126"/>
      <c r="AS102" s="127">
        <f>ROUND(AS103,2)</f>
        <v>0</v>
      </c>
      <c r="AT102" s="128">
        <f>ROUND(SUM(AV102:AW102),2)</f>
        <v>0</v>
      </c>
      <c r="AU102" s="129">
        <f>ROUND(AU103,5)</f>
        <v>0</v>
      </c>
      <c r="AV102" s="128">
        <f>ROUND(AZ102*L29,2)</f>
        <v>0</v>
      </c>
      <c r="AW102" s="128">
        <f>ROUND(BA102*L30,2)</f>
        <v>0</v>
      </c>
      <c r="AX102" s="128">
        <f>ROUND(BB102*L29,2)</f>
        <v>0</v>
      </c>
      <c r="AY102" s="128">
        <f>ROUND(BC102*L30,2)</f>
        <v>0</v>
      </c>
      <c r="AZ102" s="128">
        <f>ROUND(AZ103,2)</f>
        <v>0</v>
      </c>
      <c r="BA102" s="128">
        <f>ROUND(BA103,2)</f>
        <v>0</v>
      </c>
      <c r="BB102" s="128">
        <f>ROUND(BB103,2)</f>
        <v>0</v>
      </c>
      <c r="BC102" s="128">
        <f>ROUND(BC103,2)</f>
        <v>0</v>
      </c>
      <c r="BD102" s="130">
        <f>ROUND(BD103,2)</f>
        <v>0</v>
      </c>
      <c r="BE102" s="7"/>
      <c r="BS102" s="131" t="s">
        <v>76</v>
      </c>
      <c r="BT102" s="131" t="s">
        <v>84</v>
      </c>
      <c r="BU102" s="131" t="s">
        <v>78</v>
      </c>
      <c r="BV102" s="131" t="s">
        <v>79</v>
      </c>
      <c r="BW102" s="131" t="s">
        <v>107</v>
      </c>
      <c r="BX102" s="131" t="s">
        <v>5</v>
      </c>
      <c r="CL102" s="131" t="s">
        <v>1</v>
      </c>
      <c r="CM102" s="131" t="s">
        <v>86</v>
      </c>
    </row>
    <row r="103" s="4" customFormat="1" ht="16.5" customHeight="1">
      <c r="A103" s="132" t="s">
        <v>87</v>
      </c>
      <c r="B103" s="70"/>
      <c r="C103" s="133"/>
      <c r="D103" s="133"/>
      <c r="E103" s="134" t="s">
        <v>108</v>
      </c>
      <c r="F103" s="134"/>
      <c r="G103" s="134"/>
      <c r="H103" s="134"/>
      <c r="I103" s="134"/>
      <c r="J103" s="133"/>
      <c r="K103" s="134" t="s">
        <v>109</v>
      </c>
      <c r="L103" s="134"/>
      <c r="M103" s="134"/>
      <c r="N103" s="134"/>
      <c r="O103" s="134"/>
      <c r="P103" s="134"/>
      <c r="Q103" s="134"/>
      <c r="R103" s="134"/>
      <c r="S103" s="134"/>
      <c r="T103" s="134"/>
      <c r="U103" s="134"/>
      <c r="V103" s="134"/>
      <c r="W103" s="134"/>
      <c r="X103" s="134"/>
      <c r="Y103" s="134"/>
      <c r="Z103" s="134"/>
      <c r="AA103" s="134"/>
      <c r="AB103" s="134"/>
      <c r="AC103" s="134"/>
      <c r="AD103" s="134"/>
      <c r="AE103" s="134"/>
      <c r="AF103" s="134"/>
      <c r="AG103" s="135">
        <f>'SO-04.01 - bourání objektu '!J32</f>
        <v>0</v>
      </c>
      <c r="AH103" s="133"/>
      <c r="AI103" s="133"/>
      <c r="AJ103" s="133"/>
      <c r="AK103" s="133"/>
      <c r="AL103" s="133"/>
      <c r="AM103" s="133"/>
      <c r="AN103" s="135">
        <f>SUM(AG103,AT103)</f>
        <v>0</v>
      </c>
      <c r="AO103" s="133"/>
      <c r="AP103" s="133"/>
      <c r="AQ103" s="136" t="s">
        <v>90</v>
      </c>
      <c r="AR103" s="72"/>
      <c r="AS103" s="137">
        <v>0</v>
      </c>
      <c r="AT103" s="138">
        <f>ROUND(SUM(AV103:AW103),2)</f>
        <v>0</v>
      </c>
      <c r="AU103" s="139">
        <f>'SO-04.01 - bourání objektu '!P124</f>
        <v>0</v>
      </c>
      <c r="AV103" s="138">
        <f>'SO-04.01 - bourání objektu '!J35</f>
        <v>0</v>
      </c>
      <c r="AW103" s="138">
        <f>'SO-04.01 - bourání objektu '!J36</f>
        <v>0</v>
      </c>
      <c r="AX103" s="138">
        <f>'SO-04.01 - bourání objektu '!J37</f>
        <v>0</v>
      </c>
      <c r="AY103" s="138">
        <f>'SO-04.01 - bourání objektu '!J38</f>
        <v>0</v>
      </c>
      <c r="AZ103" s="138">
        <f>'SO-04.01 - bourání objektu '!F35</f>
        <v>0</v>
      </c>
      <c r="BA103" s="138">
        <f>'SO-04.01 - bourání objektu '!F36</f>
        <v>0</v>
      </c>
      <c r="BB103" s="138">
        <f>'SO-04.01 - bourání objektu '!F37</f>
        <v>0</v>
      </c>
      <c r="BC103" s="138">
        <f>'SO-04.01 - bourání objektu '!F38</f>
        <v>0</v>
      </c>
      <c r="BD103" s="140">
        <f>'SO-04.01 - bourání objektu '!F39</f>
        <v>0</v>
      </c>
      <c r="BE103" s="4"/>
      <c r="BT103" s="141" t="s">
        <v>86</v>
      </c>
      <c r="BV103" s="141" t="s">
        <v>79</v>
      </c>
      <c r="BW103" s="141" t="s">
        <v>110</v>
      </c>
      <c r="BX103" s="141" t="s">
        <v>107</v>
      </c>
      <c r="CL103" s="141" t="s">
        <v>1</v>
      </c>
    </row>
    <row r="104" s="7" customFormat="1" ht="16.5" customHeight="1">
      <c r="A104" s="132" t="s">
        <v>87</v>
      </c>
      <c r="B104" s="119"/>
      <c r="C104" s="120"/>
      <c r="D104" s="121" t="s">
        <v>111</v>
      </c>
      <c r="E104" s="121"/>
      <c r="F104" s="121"/>
      <c r="G104" s="121"/>
      <c r="H104" s="121"/>
      <c r="I104" s="122"/>
      <c r="J104" s="121" t="s">
        <v>112</v>
      </c>
      <c r="K104" s="121"/>
      <c r="L104" s="121"/>
      <c r="M104" s="121"/>
      <c r="N104" s="121"/>
      <c r="O104" s="121"/>
      <c r="P104" s="121"/>
      <c r="Q104" s="121"/>
      <c r="R104" s="121"/>
      <c r="S104" s="121"/>
      <c r="T104" s="121"/>
      <c r="U104" s="121"/>
      <c r="V104" s="121"/>
      <c r="W104" s="121"/>
      <c r="X104" s="121"/>
      <c r="Y104" s="121"/>
      <c r="Z104" s="121"/>
      <c r="AA104" s="121"/>
      <c r="AB104" s="121"/>
      <c r="AC104" s="121"/>
      <c r="AD104" s="121"/>
      <c r="AE104" s="121"/>
      <c r="AF104" s="121"/>
      <c r="AG104" s="124">
        <f>'VON - vedlejší a ostatní ...'!J30</f>
        <v>0</v>
      </c>
      <c r="AH104" s="122"/>
      <c r="AI104" s="122"/>
      <c r="AJ104" s="122"/>
      <c r="AK104" s="122"/>
      <c r="AL104" s="122"/>
      <c r="AM104" s="122"/>
      <c r="AN104" s="124">
        <f>SUM(AG104,AT104)</f>
        <v>0</v>
      </c>
      <c r="AO104" s="122"/>
      <c r="AP104" s="122"/>
      <c r="AQ104" s="125" t="s">
        <v>111</v>
      </c>
      <c r="AR104" s="126"/>
      <c r="AS104" s="142">
        <v>0</v>
      </c>
      <c r="AT104" s="143">
        <f>ROUND(SUM(AV104:AW104),2)</f>
        <v>0</v>
      </c>
      <c r="AU104" s="144">
        <f>'VON - vedlejší a ostatní ...'!P123</f>
        <v>0</v>
      </c>
      <c r="AV104" s="143">
        <f>'VON - vedlejší a ostatní ...'!J33</f>
        <v>0</v>
      </c>
      <c r="AW104" s="143">
        <f>'VON - vedlejší a ostatní ...'!J34</f>
        <v>0</v>
      </c>
      <c r="AX104" s="143">
        <f>'VON - vedlejší a ostatní ...'!J35</f>
        <v>0</v>
      </c>
      <c r="AY104" s="143">
        <f>'VON - vedlejší a ostatní ...'!J36</f>
        <v>0</v>
      </c>
      <c r="AZ104" s="143">
        <f>'VON - vedlejší a ostatní ...'!F33</f>
        <v>0</v>
      </c>
      <c r="BA104" s="143">
        <f>'VON - vedlejší a ostatní ...'!F34</f>
        <v>0</v>
      </c>
      <c r="BB104" s="143">
        <f>'VON - vedlejší a ostatní ...'!F35</f>
        <v>0</v>
      </c>
      <c r="BC104" s="143">
        <f>'VON - vedlejší a ostatní ...'!F36</f>
        <v>0</v>
      </c>
      <c r="BD104" s="145">
        <f>'VON - vedlejší a ostatní ...'!F37</f>
        <v>0</v>
      </c>
      <c r="BE104" s="7"/>
      <c r="BT104" s="131" t="s">
        <v>84</v>
      </c>
      <c r="BV104" s="131" t="s">
        <v>79</v>
      </c>
      <c r="BW104" s="131" t="s">
        <v>113</v>
      </c>
      <c r="BX104" s="131" t="s">
        <v>5</v>
      </c>
      <c r="CL104" s="131" t="s">
        <v>1</v>
      </c>
      <c r="CM104" s="131" t="s">
        <v>86</v>
      </c>
    </row>
    <row r="105" s="2" customFormat="1" ht="30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  <c r="AG105" s="40"/>
      <c r="AH105" s="40"/>
      <c r="AI105" s="40"/>
      <c r="AJ105" s="40"/>
      <c r="AK105" s="40"/>
      <c r="AL105" s="40"/>
      <c r="AM105" s="40"/>
      <c r="AN105" s="40"/>
      <c r="AO105" s="40"/>
      <c r="AP105" s="40"/>
      <c r="AQ105" s="40"/>
      <c r="AR105" s="44"/>
      <c r="AS105" s="38"/>
      <c r="AT105" s="38"/>
      <c r="AU105" s="38"/>
      <c r="AV105" s="38"/>
      <c r="AW105" s="38"/>
      <c r="AX105" s="38"/>
      <c r="AY105" s="38"/>
      <c r="AZ105" s="38"/>
      <c r="BA105" s="38"/>
      <c r="BB105" s="38"/>
      <c r="BC105" s="38"/>
      <c r="BD105" s="38"/>
      <c r="B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7"/>
      <c r="M106" s="67"/>
      <c r="N106" s="67"/>
      <c r="O106" s="67"/>
      <c r="P106" s="67"/>
      <c r="Q106" s="67"/>
      <c r="R106" s="67"/>
      <c r="S106" s="67"/>
      <c r="T106" s="67"/>
      <c r="U106" s="67"/>
      <c r="V106" s="67"/>
      <c r="W106" s="67"/>
      <c r="X106" s="67"/>
      <c r="Y106" s="67"/>
      <c r="Z106" s="67"/>
      <c r="AA106" s="67"/>
      <c r="AB106" s="67"/>
      <c r="AC106" s="67"/>
      <c r="AD106" s="67"/>
      <c r="AE106" s="67"/>
      <c r="AF106" s="67"/>
      <c r="AG106" s="67"/>
      <c r="AH106" s="67"/>
      <c r="AI106" s="67"/>
      <c r="AJ106" s="67"/>
      <c r="AK106" s="67"/>
      <c r="AL106" s="67"/>
      <c r="AM106" s="67"/>
      <c r="AN106" s="67"/>
      <c r="AO106" s="67"/>
      <c r="AP106" s="67"/>
      <c r="AQ106" s="67"/>
      <c r="AR106" s="44"/>
      <c r="AS106" s="38"/>
      <c r="AT106" s="38"/>
      <c r="AU106" s="38"/>
      <c r="AV106" s="38"/>
      <c r="AW106" s="38"/>
      <c r="AX106" s="38"/>
      <c r="AY106" s="38"/>
      <c r="AZ106" s="38"/>
      <c r="BA106" s="38"/>
      <c r="BB106" s="38"/>
      <c r="BC106" s="38"/>
      <c r="BD106" s="38"/>
      <c r="BE106" s="38"/>
    </row>
  </sheetData>
  <sheetProtection sheet="1" formatColumns="0" formatRows="0" objects="1" scenarios="1" spinCount="100000" saltValue="wDnvJ7Mt1exA/x9IlvaG3m+7Ek/yWfVienIzz8Vl4+stPNLhWv8Nf2g6pXygNO6xn1o5K5bfQtzBCz+kPd5cIQ==" hashValue="+cW89M9hmMivdgZB3qjQplzmW0v7T1tHkcDLRoXn8Ie36UtG3ckgk0pVZHjWj29DnWVl9Kzm4oWWI/XxnnO/aA==" algorithmName="SHA-512" password="CC35"/>
  <mergeCells count="78">
    <mergeCell ref="C92:G92"/>
    <mergeCell ref="D104:H104"/>
    <mergeCell ref="D102:H102"/>
    <mergeCell ref="D100:H100"/>
    <mergeCell ref="D98:H98"/>
    <mergeCell ref="D95:H95"/>
    <mergeCell ref="E103:I103"/>
    <mergeCell ref="E101:I101"/>
    <mergeCell ref="E99:I99"/>
    <mergeCell ref="E97:I97"/>
    <mergeCell ref="E96:I96"/>
    <mergeCell ref="I92:AF92"/>
    <mergeCell ref="J104:AF104"/>
    <mergeCell ref="J102:AF102"/>
    <mergeCell ref="J100:AF100"/>
    <mergeCell ref="J98:AF98"/>
    <mergeCell ref="J95:AF95"/>
    <mergeCell ref="K103:AF103"/>
    <mergeCell ref="K96:AF96"/>
    <mergeCell ref="K101:AF101"/>
    <mergeCell ref="K99:AF99"/>
    <mergeCell ref="K97:AF97"/>
    <mergeCell ref="L85:AO8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100:AM100"/>
    <mergeCell ref="AG98:AM98"/>
    <mergeCell ref="AG104:AM104"/>
    <mergeCell ref="AG97:AM97"/>
    <mergeCell ref="AG92:AM92"/>
    <mergeCell ref="AG99:AM99"/>
    <mergeCell ref="AG95:AM95"/>
    <mergeCell ref="AG102:AM102"/>
    <mergeCell ref="AG96:AM96"/>
    <mergeCell ref="AG103:AM103"/>
    <mergeCell ref="AG101:AM101"/>
    <mergeCell ref="AM90:AP90"/>
    <mergeCell ref="AM89:AP89"/>
    <mergeCell ref="AM87:AN87"/>
    <mergeCell ref="AN96:AP96"/>
    <mergeCell ref="AN104:AP104"/>
    <mergeCell ref="AN103:AP103"/>
    <mergeCell ref="AN98:AP98"/>
    <mergeCell ref="AN101:AP101"/>
    <mergeCell ref="AN97:AP97"/>
    <mergeCell ref="AN92:AP92"/>
    <mergeCell ref="AN99:AP99"/>
    <mergeCell ref="AN95:AP95"/>
    <mergeCell ref="AN102:AP102"/>
    <mergeCell ref="AN100:AP100"/>
    <mergeCell ref="AS89:AT91"/>
    <mergeCell ref="AN94:AP94"/>
  </mergeCells>
  <hyperlinks>
    <hyperlink ref="A96" location="'SO-01.01 - odtěžení nánosů'!C2" display="/"/>
    <hyperlink ref="A97" location="'SO-01.02 - oprava podélné...'!C2" display="/"/>
    <hyperlink ref="A99" location="'SO-02.01 - odtěžení nánosů'!C2" display="/"/>
    <hyperlink ref="A101" location="'SO-03.01 - odtěžení nánosů'!C2" display="/"/>
    <hyperlink ref="A103" location="'SO-04.01 - bourání objektu '!C2" display="/"/>
    <hyperlink ref="A104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86</v>
      </c>
    </row>
    <row r="4" s="1" customFormat="1" ht="24.96" customHeight="1">
      <c r="B4" s="20"/>
      <c r="D4" s="148" t="s">
        <v>114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Lužná - Slezské Rudoltice, km 4,560 - 5,750</v>
      </c>
      <c r="F7" s="150"/>
      <c r="G7" s="150"/>
      <c r="H7" s="150"/>
      <c r="L7" s="20"/>
    </row>
    <row r="8" s="1" customFormat="1" ht="12" customHeight="1">
      <c r="B8" s="20"/>
      <c r="D8" s="150" t="s">
        <v>115</v>
      </c>
      <c r="L8" s="20"/>
    </row>
    <row r="9" s="2" customFormat="1" ht="16.5" customHeight="1">
      <c r="A9" s="38"/>
      <c r="B9" s="44"/>
      <c r="C9" s="38"/>
      <c r="D9" s="38"/>
      <c r="E9" s="151" t="s">
        <v>116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117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118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21</v>
      </c>
      <c r="E14" s="38"/>
      <c r="F14" s="141" t="s">
        <v>22</v>
      </c>
      <c r="G14" s="38"/>
      <c r="H14" s="38"/>
      <c r="I14" s="150" t="s">
        <v>23</v>
      </c>
      <c r="J14" s="153" t="str">
        <f>'Rekapitulace stavby'!AN8</f>
        <v>6. 3. 2023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25</v>
      </c>
      <c r="E16" s="38"/>
      <c r="F16" s="38"/>
      <c r="G16" s="38"/>
      <c r="H16" s="38"/>
      <c r="I16" s="150" t="s">
        <v>26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28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29</v>
      </c>
      <c r="E19" s="38"/>
      <c r="F19" s="38"/>
      <c r="G19" s="38"/>
      <c r="H19" s="38"/>
      <c r="I19" s="150" t="s">
        <v>26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31</v>
      </c>
      <c r="E22" s="38"/>
      <c r="F22" s="38"/>
      <c r="G22" s="38"/>
      <c r="H22" s="38"/>
      <c r="I22" s="150" t="s">
        <v>26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32</v>
      </c>
      <c r="F23" s="38"/>
      <c r="G23" s="38"/>
      <c r="H23" s="38"/>
      <c r="I23" s="150" t="s">
        <v>28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34</v>
      </c>
      <c r="E25" s="38"/>
      <c r="F25" s="38"/>
      <c r="G25" s="38"/>
      <c r="H25" s="38"/>
      <c r="I25" s="150" t="s">
        <v>26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35</v>
      </c>
      <c r="F26" s="38"/>
      <c r="G26" s="38"/>
      <c r="H26" s="38"/>
      <c r="I26" s="150" t="s">
        <v>28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36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37</v>
      </c>
      <c r="E32" s="38"/>
      <c r="F32" s="38"/>
      <c r="G32" s="38"/>
      <c r="H32" s="38"/>
      <c r="I32" s="38"/>
      <c r="J32" s="160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39</v>
      </c>
      <c r="G34" s="38"/>
      <c r="H34" s="38"/>
      <c r="I34" s="161" t="s">
        <v>38</v>
      </c>
      <c r="J34" s="161" t="s">
        <v>40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41</v>
      </c>
      <c r="E35" s="150" t="s">
        <v>42</v>
      </c>
      <c r="F35" s="163">
        <f>ROUND((SUM(BE124:BE149)),  2)</f>
        <v>0</v>
      </c>
      <c r="G35" s="38"/>
      <c r="H35" s="38"/>
      <c r="I35" s="164">
        <v>0.20999999999999999</v>
      </c>
      <c r="J35" s="163">
        <f>ROUND(((SUM(BE124:BE149))*I35),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43</v>
      </c>
      <c r="F36" s="163">
        <f>ROUND((SUM(BF124:BF149)),  2)</f>
        <v>0</v>
      </c>
      <c r="G36" s="38"/>
      <c r="H36" s="38"/>
      <c r="I36" s="164">
        <v>0.14999999999999999</v>
      </c>
      <c r="J36" s="163">
        <f>ROUND(((SUM(BF124:BF149))*I36),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44</v>
      </c>
      <c r="F37" s="163">
        <f>ROUND((SUM(BG124:BG149)),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45</v>
      </c>
      <c r="F38" s="163">
        <f>ROUND((SUM(BH124:BH149)),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46</v>
      </c>
      <c r="F39" s="163">
        <f>ROUND((SUM(BI124:BI149)),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47</v>
      </c>
      <c r="E41" s="167"/>
      <c r="F41" s="167"/>
      <c r="G41" s="168" t="s">
        <v>48</v>
      </c>
      <c r="H41" s="169" t="s">
        <v>49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50</v>
      </c>
      <c r="E50" s="173"/>
      <c r="F50" s="173"/>
      <c r="G50" s="172" t="s">
        <v>51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5"/>
      <c r="J61" s="177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54</v>
      </c>
      <c r="E65" s="178"/>
      <c r="F65" s="178"/>
      <c r="G65" s="172" t="s">
        <v>55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5"/>
      <c r="J76" s="177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Lužná - Slezské Rudoltice, km 4,560 - 5,750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115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116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117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SO-01.01 - odtěžení nánosů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21</v>
      </c>
      <c r="D91" s="40"/>
      <c r="E91" s="40"/>
      <c r="F91" s="27" t="str">
        <f>F14</f>
        <v>Slezské Rudoltice</v>
      </c>
      <c r="G91" s="40"/>
      <c r="H91" s="40"/>
      <c r="I91" s="32" t="s">
        <v>23</v>
      </c>
      <c r="J91" s="79" t="str">
        <f>IF(J14="","",J14)</f>
        <v>6. 3. 2023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25</v>
      </c>
      <c r="D93" s="40"/>
      <c r="E93" s="40"/>
      <c r="F93" s="27" t="str">
        <f>E17</f>
        <v xml:space="preserve"> </v>
      </c>
      <c r="G93" s="40"/>
      <c r="H93" s="40"/>
      <c r="I93" s="32" t="s">
        <v>31</v>
      </c>
      <c r="J93" s="36" t="str">
        <f>E23</f>
        <v>Ing. Alena Šarmanová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29</v>
      </c>
      <c r="D94" s="40"/>
      <c r="E94" s="40"/>
      <c r="F94" s="27" t="str">
        <f>IF(E20="","",E20)</f>
        <v>Vyplň údaj</v>
      </c>
      <c r="G94" s="40"/>
      <c r="H94" s="40"/>
      <c r="I94" s="32" t="s">
        <v>34</v>
      </c>
      <c r="J94" s="36" t="str">
        <f>E26</f>
        <v>Ing. Jiří Skalník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120</v>
      </c>
      <c r="D96" s="185"/>
      <c r="E96" s="185"/>
      <c r="F96" s="185"/>
      <c r="G96" s="185"/>
      <c r="H96" s="185"/>
      <c r="I96" s="185"/>
      <c r="J96" s="186" t="s">
        <v>121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122</v>
      </c>
      <c r="D98" s="40"/>
      <c r="E98" s="40"/>
      <c r="F98" s="40"/>
      <c r="G98" s="40"/>
      <c r="H98" s="40"/>
      <c r="I98" s="40"/>
      <c r="J98" s="110">
        <f>J124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123</v>
      </c>
    </row>
    <row r="99" s="9" customFormat="1" ht="24.96" customHeight="1">
      <c r="A99" s="9"/>
      <c r="B99" s="188"/>
      <c r="C99" s="189"/>
      <c r="D99" s="190" t="s">
        <v>124</v>
      </c>
      <c r="E99" s="191"/>
      <c r="F99" s="191"/>
      <c r="G99" s="191"/>
      <c r="H99" s="191"/>
      <c r="I99" s="191"/>
      <c r="J99" s="192">
        <f>J125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125</v>
      </c>
      <c r="E100" s="196"/>
      <c r="F100" s="196"/>
      <c r="G100" s="196"/>
      <c r="H100" s="196"/>
      <c r="I100" s="196"/>
      <c r="J100" s="197">
        <f>J126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126</v>
      </c>
      <c r="E101" s="196"/>
      <c r="F101" s="196"/>
      <c r="G101" s="196"/>
      <c r="H101" s="196"/>
      <c r="I101" s="196"/>
      <c r="J101" s="197">
        <f>J140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127</v>
      </c>
      <c r="E102" s="196"/>
      <c r="F102" s="196"/>
      <c r="G102" s="196"/>
      <c r="H102" s="196"/>
      <c r="I102" s="196"/>
      <c r="J102" s="197">
        <f>J144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128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3" t="str">
        <f>E7</f>
        <v>Lužná - Slezské Rudoltice, km 4,560 - 5,750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115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="2" customFormat="1" ht="16.5" customHeight="1">
      <c r="A114" s="38"/>
      <c r="B114" s="39"/>
      <c r="C114" s="40"/>
      <c r="D114" s="40"/>
      <c r="E114" s="183" t="s">
        <v>116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117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SO-01.01 - odtěžení nánosů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21</v>
      </c>
      <c r="D118" s="40"/>
      <c r="E118" s="40"/>
      <c r="F118" s="27" t="str">
        <f>F14</f>
        <v>Slezské Rudoltice</v>
      </c>
      <c r="G118" s="40"/>
      <c r="H118" s="40"/>
      <c r="I118" s="32" t="s">
        <v>23</v>
      </c>
      <c r="J118" s="79" t="str">
        <f>IF(J14="","",J14)</f>
        <v>6. 3. 2023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25</v>
      </c>
      <c r="D120" s="40"/>
      <c r="E120" s="40"/>
      <c r="F120" s="27" t="str">
        <f>E17</f>
        <v xml:space="preserve"> </v>
      </c>
      <c r="G120" s="40"/>
      <c r="H120" s="40"/>
      <c r="I120" s="32" t="s">
        <v>31</v>
      </c>
      <c r="J120" s="36" t="str">
        <f>E23</f>
        <v>Ing. Alena Šarmanová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29</v>
      </c>
      <c r="D121" s="40"/>
      <c r="E121" s="40"/>
      <c r="F121" s="27" t="str">
        <f>IF(E20="","",E20)</f>
        <v>Vyplň údaj</v>
      </c>
      <c r="G121" s="40"/>
      <c r="H121" s="40"/>
      <c r="I121" s="32" t="s">
        <v>34</v>
      </c>
      <c r="J121" s="36" t="str">
        <f>E26</f>
        <v>Ing. Jiří Skalník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9"/>
      <c r="B123" s="200"/>
      <c r="C123" s="201" t="s">
        <v>129</v>
      </c>
      <c r="D123" s="202" t="s">
        <v>62</v>
      </c>
      <c r="E123" s="202" t="s">
        <v>58</v>
      </c>
      <c r="F123" s="202" t="s">
        <v>59</v>
      </c>
      <c r="G123" s="202" t="s">
        <v>130</v>
      </c>
      <c r="H123" s="202" t="s">
        <v>131</v>
      </c>
      <c r="I123" s="202" t="s">
        <v>132</v>
      </c>
      <c r="J123" s="202" t="s">
        <v>121</v>
      </c>
      <c r="K123" s="203" t="s">
        <v>133</v>
      </c>
      <c r="L123" s="204"/>
      <c r="M123" s="100" t="s">
        <v>1</v>
      </c>
      <c r="N123" s="101" t="s">
        <v>41</v>
      </c>
      <c r="O123" s="101" t="s">
        <v>134</v>
      </c>
      <c r="P123" s="101" t="s">
        <v>135</v>
      </c>
      <c r="Q123" s="101" t="s">
        <v>136</v>
      </c>
      <c r="R123" s="101" t="s">
        <v>137</v>
      </c>
      <c r="S123" s="101" t="s">
        <v>138</v>
      </c>
      <c r="T123" s="102" t="s">
        <v>139</v>
      </c>
      <c r="U123" s="199"/>
      <c r="V123" s="199"/>
      <c r="W123" s="199"/>
      <c r="X123" s="199"/>
      <c r="Y123" s="199"/>
      <c r="Z123" s="199"/>
      <c r="AA123" s="199"/>
      <c r="AB123" s="199"/>
      <c r="AC123" s="199"/>
      <c r="AD123" s="199"/>
      <c r="AE123" s="199"/>
    </row>
    <row r="124" s="2" customFormat="1" ht="22.8" customHeight="1">
      <c r="A124" s="38"/>
      <c r="B124" s="39"/>
      <c r="C124" s="107" t="s">
        <v>140</v>
      </c>
      <c r="D124" s="40"/>
      <c r="E124" s="40"/>
      <c r="F124" s="40"/>
      <c r="G124" s="40"/>
      <c r="H124" s="40"/>
      <c r="I124" s="40"/>
      <c r="J124" s="205">
        <f>BK124</f>
        <v>0</v>
      </c>
      <c r="K124" s="40"/>
      <c r="L124" s="44"/>
      <c r="M124" s="103"/>
      <c r="N124" s="206"/>
      <c r="O124" s="104"/>
      <c r="P124" s="207">
        <f>P125</f>
        <v>0</v>
      </c>
      <c r="Q124" s="104"/>
      <c r="R124" s="207">
        <f>R125</f>
        <v>0</v>
      </c>
      <c r="S124" s="104"/>
      <c r="T124" s="208">
        <f>T125</f>
        <v>6.2619499999999997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76</v>
      </c>
      <c r="AU124" s="17" t="s">
        <v>123</v>
      </c>
      <c r="BK124" s="209">
        <f>BK125</f>
        <v>0</v>
      </c>
    </row>
    <row r="125" s="12" customFormat="1" ht="25.92" customHeight="1">
      <c r="A125" s="12"/>
      <c r="B125" s="210"/>
      <c r="C125" s="211"/>
      <c r="D125" s="212" t="s">
        <v>76</v>
      </c>
      <c r="E125" s="213" t="s">
        <v>141</v>
      </c>
      <c r="F125" s="213" t="s">
        <v>142</v>
      </c>
      <c r="G125" s="211"/>
      <c r="H125" s="211"/>
      <c r="I125" s="214"/>
      <c r="J125" s="215">
        <f>BK125</f>
        <v>0</v>
      </c>
      <c r="K125" s="211"/>
      <c r="L125" s="216"/>
      <c r="M125" s="217"/>
      <c r="N125" s="218"/>
      <c r="O125" s="218"/>
      <c r="P125" s="219">
        <f>P126+P140+P144</f>
        <v>0</v>
      </c>
      <c r="Q125" s="218"/>
      <c r="R125" s="219">
        <f>R126+R140+R144</f>
        <v>0</v>
      </c>
      <c r="S125" s="218"/>
      <c r="T125" s="220">
        <f>T126+T140+T144</f>
        <v>6.2619499999999997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84</v>
      </c>
      <c r="AT125" s="222" t="s">
        <v>76</v>
      </c>
      <c r="AU125" s="222" t="s">
        <v>77</v>
      </c>
      <c r="AY125" s="221" t="s">
        <v>143</v>
      </c>
      <c r="BK125" s="223">
        <f>BK126+BK140+BK144</f>
        <v>0</v>
      </c>
    </row>
    <row r="126" s="12" customFormat="1" ht="22.8" customHeight="1">
      <c r="A126" s="12"/>
      <c r="B126" s="210"/>
      <c r="C126" s="211"/>
      <c r="D126" s="212" t="s">
        <v>76</v>
      </c>
      <c r="E126" s="224" t="s">
        <v>84</v>
      </c>
      <c r="F126" s="224" t="s">
        <v>144</v>
      </c>
      <c r="G126" s="211"/>
      <c r="H126" s="211"/>
      <c r="I126" s="214"/>
      <c r="J126" s="225">
        <f>BK126</f>
        <v>0</v>
      </c>
      <c r="K126" s="211"/>
      <c r="L126" s="216"/>
      <c r="M126" s="217"/>
      <c r="N126" s="218"/>
      <c r="O126" s="218"/>
      <c r="P126" s="219">
        <f>SUM(P127:P139)</f>
        <v>0</v>
      </c>
      <c r="Q126" s="218"/>
      <c r="R126" s="219">
        <f>SUM(R127:R139)</f>
        <v>0</v>
      </c>
      <c r="S126" s="218"/>
      <c r="T126" s="220">
        <f>SUM(T127:T139)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84</v>
      </c>
      <c r="AT126" s="222" t="s">
        <v>76</v>
      </c>
      <c r="AU126" s="222" t="s">
        <v>84</v>
      </c>
      <c r="AY126" s="221" t="s">
        <v>143</v>
      </c>
      <c r="BK126" s="223">
        <f>SUM(BK127:BK139)</f>
        <v>0</v>
      </c>
    </row>
    <row r="127" s="2" customFormat="1" ht="33" customHeight="1">
      <c r="A127" s="38"/>
      <c r="B127" s="39"/>
      <c r="C127" s="226" t="s">
        <v>84</v>
      </c>
      <c r="D127" s="226" t="s">
        <v>145</v>
      </c>
      <c r="E127" s="227" t="s">
        <v>146</v>
      </c>
      <c r="F127" s="228" t="s">
        <v>147</v>
      </c>
      <c r="G127" s="229" t="s">
        <v>148</v>
      </c>
      <c r="H127" s="230">
        <v>113.56999999999999</v>
      </c>
      <c r="I127" s="231"/>
      <c r="J127" s="232">
        <f>ROUND(I127*H127,2)</f>
        <v>0</v>
      </c>
      <c r="K127" s="228" t="s">
        <v>149</v>
      </c>
      <c r="L127" s="44"/>
      <c r="M127" s="233" t="s">
        <v>1</v>
      </c>
      <c r="N127" s="234" t="s">
        <v>42</v>
      </c>
      <c r="O127" s="91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150</v>
      </c>
      <c r="AT127" s="237" t="s">
        <v>145</v>
      </c>
      <c r="AU127" s="237" t="s">
        <v>86</v>
      </c>
      <c r="AY127" s="17" t="s">
        <v>143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84</v>
      </c>
      <c r="BK127" s="238">
        <f>ROUND(I127*H127,2)</f>
        <v>0</v>
      </c>
      <c r="BL127" s="17" t="s">
        <v>150</v>
      </c>
      <c r="BM127" s="237" t="s">
        <v>151</v>
      </c>
    </row>
    <row r="128" s="13" customFormat="1">
      <c r="A128" s="13"/>
      <c r="B128" s="239"/>
      <c r="C128" s="240"/>
      <c r="D128" s="241" t="s">
        <v>152</v>
      </c>
      <c r="E128" s="242" t="s">
        <v>1</v>
      </c>
      <c r="F128" s="243" t="s">
        <v>153</v>
      </c>
      <c r="G128" s="240"/>
      <c r="H128" s="242" t="s">
        <v>1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9" t="s">
        <v>152</v>
      </c>
      <c r="AU128" s="249" t="s">
        <v>86</v>
      </c>
      <c r="AV128" s="13" t="s">
        <v>84</v>
      </c>
      <c r="AW128" s="13" t="s">
        <v>33</v>
      </c>
      <c r="AX128" s="13" t="s">
        <v>77</v>
      </c>
      <c r="AY128" s="249" t="s">
        <v>143</v>
      </c>
    </row>
    <row r="129" s="14" customFormat="1">
      <c r="A129" s="14"/>
      <c r="B129" s="250"/>
      <c r="C129" s="251"/>
      <c r="D129" s="241" t="s">
        <v>152</v>
      </c>
      <c r="E129" s="252" t="s">
        <v>1</v>
      </c>
      <c r="F129" s="253" t="s">
        <v>154</v>
      </c>
      <c r="G129" s="251"/>
      <c r="H129" s="254">
        <v>113.56999999999999</v>
      </c>
      <c r="I129" s="255"/>
      <c r="J129" s="251"/>
      <c r="K129" s="251"/>
      <c r="L129" s="256"/>
      <c r="M129" s="257"/>
      <c r="N129" s="258"/>
      <c r="O129" s="258"/>
      <c r="P129" s="258"/>
      <c r="Q129" s="258"/>
      <c r="R129" s="258"/>
      <c r="S129" s="258"/>
      <c r="T129" s="25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0" t="s">
        <v>152</v>
      </c>
      <c r="AU129" s="260" t="s">
        <v>86</v>
      </c>
      <c r="AV129" s="14" t="s">
        <v>86</v>
      </c>
      <c r="AW129" s="14" t="s">
        <v>33</v>
      </c>
      <c r="AX129" s="14" t="s">
        <v>84</v>
      </c>
      <c r="AY129" s="260" t="s">
        <v>143</v>
      </c>
    </row>
    <row r="130" s="2" customFormat="1" ht="62.7" customHeight="1">
      <c r="A130" s="38"/>
      <c r="B130" s="39"/>
      <c r="C130" s="226" t="s">
        <v>86</v>
      </c>
      <c r="D130" s="226" t="s">
        <v>145</v>
      </c>
      <c r="E130" s="227" t="s">
        <v>155</v>
      </c>
      <c r="F130" s="228" t="s">
        <v>156</v>
      </c>
      <c r="G130" s="229" t="s">
        <v>148</v>
      </c>
      <c r="H130" s="230">
        <v>113.56999999999999</v>
      </c>
      <c r="I130" s="231"/>
      <c r="J130" s="232">
        <f>ROUND(I130*H130,2)</f>
        <v>0</v>
      </c>
      <c r="K130" s="228" t="s">
        <v>149</v>
      </c>
      <c r="L130" s="44"/>
      <c r="M130" s="233" t="s">
        <v>1</v>
      </c>
      <c r="N130" s="234" t="s">
        <v>42</v>
      </c>
      <c r="O130" s="91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150</v>
      </c>
      <c r="AT130" s="237" t="s">
        <v>145</v>
      </c>
      <c r="AU130" s="237" t="s">
        <v>86</v>
      </c>
      <c r="AY130" s="17" t="s">
        <v>143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84</v>
      </c>
      <c r="BK130" s="238">
        <f>ROUND(I130*H130,2)</f>
        <v>0</v>
      </c>
      <c r="BL130" s="17" t="s">
        <v>150</v>
      </c>
      <c r="BM130" s="237" t="s">
        <v>157</v>
      </c>
    </row>
    <row r="131" s="14" customFormat="1">
      <c r="A131" s="14"/>
      <c r="B131" s="250"/>
      <c r="C131" s="251"/>
      <c r="D131" s="241" t="s">
        <v>152</v>
      </c>
      <c r="E131" s="252" t="s">
        <v>1</v>
      </c>
      <c r="F131" s="253" t="s">
        <v>158</v>
      </c>
      <c r="G131" s="251"/>
      <c r="H131" s="254">
        <v>113.56999999999999</v>
      </c>
      <c r="I131" s="255"/>
      <c r="J131" s="251"/>
      <c r="K131" s="251"/>
      <c r="L131" s="256"/>
      <c r="M131" s="257"/>
      <c r="N131" s="258"/>
      <c r="O131" s="258"/>
      <c r="P131" s="258"/>
      <c r="Q131" s="258"/>
      <c r="R131" s="258"/>
      <c r="S131" s="258"/>
      <c r="T131" s="25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0" t="s">
        <v>152</v>
      </c>
      <c r="AU131" s="260" t="s">
        <v>86</v>
      </c>
      <c r="AV131" s="14" t="s">
        <v>86</v>
      </c>
      <c r="AW131" s="14" t="s">
        <v>33</v>
      </c>
      <c r="AX131" s="14" t="s">
        <v>84</v>
      </c>
      <c r="AY131" s="260" t="s">
        <v>143</v>
      </c>
    </row>
    <row r="132" s="2" customFormat="1" ht="24.15" customHeight="1">
      <c r="A132" s="38"/>
      <c r="B132" s="39"/>
      <c r="C132" s="226" t="s">
        <v>159</v>
      </c>
      <c r="D132" s="226" t="s">
        <v>145</v>
      </c>
      <c r="E132" s="227" t="s">
        <v>160</v>
      </c>
      <c r="F132" s="228" t="s">
        <v>161</v>
      </c>
      <c r="G132" s="229" t="s">
        <v>148</v>
      </c>
      <c r="H132" s="230">
        <v>340.70999999999998</v>
      </c>
      <c r="I132" s="231"/>
      <c r="J132" s="232">
        <f>ROUND(I132*H132,2)</f>
        <v>0</v>
      </c>
      <c r="K132" s="228" t="s">
        <v>149</v>
      </c>
      <c r="L132" s="44"/>
      <c r="M132" s="233" t="s">
        <v>1</v>
      </c>
      <c r="N132" s="234" t="s">
        <v>42</v>
      </c>
      <c r="O132" s="91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150</v>
      </c>
      <c r="AT132" s="237" t="s">
        <v>145</v>
      </c>
      <c r="AU132" s="237" t="s">
        <v>86</v>
      </c>
      <c r="AY132" s="17" t="s">
        <v>143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84</v>
      </c>
      <c r="BK132" s="238">
        <f>ROUND(I132*H132,2)</f>
        <v>0</v>
      </c>
      <c r="BL132" s="17" t="s">
        <v>150</v>
      </c>
      <c r="BM132" s="237" t="s">
        <v>162</v>
      </c>
    </row>
    <row r="133" s="13" customFormat="1">
      <c r="A133" s="13"/>
      <c r="B133" s="239"/>
      <c r="C133" s="240"/>
      <c r="D133" s="241" t="s">
        <v>152</v>
      </c>
      <c r="E133" s="242" t="s">
        <v>1</v>
      </c>
      <c r="F133" s="243" t="s">
        <v>163</v>
      </c>
      <c r="G133" s="240"/>
      <c r="H133" s="242" t="s">
        <v>1</v>
      </c>
      <c r="I133" s="244"/>
      <c r="J133" s="240"/>
      <c r="K133" s="240"/>
      <c r="L133" s="245"/>
      <c r="M133" s="246"/>
      <c r="N133" s="247"/>
      <c r="O133" s="247"/>
      <c r="P133" s="247"/>
      <c r="Q133" s="247"/>
      <c r="R133" s="247"/>
      <c r="S133" s="247"/>
      <c r="T133" s="24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9" t="s">
        <v>152</v>
      </c>
      <c r="AU133" s="249" t="s">
        <v>86</v>
      </c>
      <c r="AV133" s="13" t="s">
        <v>84</v>
      </c>
      <c r="AW133" s="13" t="s">
        <v>33</v>
      </c>
      <c r="AX133" s="13" t="s">
        <v>77</v>
      </c>
      <c r="AY133" s="249" t="s">
        <v>143</v>
      </c>
    </row>
    <row r="134" s="14" customFormat="1">
      <c r="A134" s="14"/>
      <c r="B134" s="250"/>
      <c r="C134" s="251"/>
      <c r="D134" s="241" t="s">
        <v>152</v>
      </c>
      <c r="E134" s="252" t="s">
        <v>1</v>
      </c>
      <c r="F134" s="253" t="s">
        <v>164</v>
      </c>
      <c r="G134" s="251"/>
      <c r="H134" s="254">
        <v>340.70999999999998</v>
      </c>
      <c r="I134" s="255"/>
      <c r="J134" s="251"/>
      <c r="K134" s="251"/>
      <c r="L134" s="256"/>
      <c r="M134" s="257"/>
      <c r="N134" s="258"/>
      <c r="O134" s="258"/>
      <c r="P134" s="258"/>
      <c r="Q134" s="258"/>
      <c r="R134" s="258"/>
      <c r="S134" s="258"/>
      <c r="T134" s="25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0" t="s">
        <v>152</v>
      </c>
      <c r="AU134" s="260" t="s">
        <v>86</v>
      </c>
      <c r="AV134" s="14" t="s">
        <v>86</v>
      </c>
      <c r="AW134" s="14" t="s">
        <v>33</v>
      </c>
      <c r="AX134" s="14" t="s">
        <v>84</v>
      </c>
      <c r="AY134" s="260" t="s">
        <v>143</v>
      </c>
    </row>
    <row r="135" s="2" customFormat="1" ht="44.25" customHeight="1">
      <c r="A135" s="38"/>
      <c r="B135" s="39"/>
      <c r="C135" s="226" t="s">
        <v>150</v>
      </c>
      <c r="D135" s="226" t="s">
        <v>145</v>
      </c>
      <c r="E135" s="227" t="s">
        <v>165</v>
      </c>
      <c r="F135" s="228" t="s">
        <v>166</v>
      </c>
      <c r="G135" s="229" t="s">
        <v>148</v>
      </c>
      <c r="H135" s="230">
        <v>113.56999999999999</v>
      </c>
      <c r="I135" s="231"/>
      <c r="J135" s="232">
        <f>ROUND(I135*H135,2)</f>
        <v>0</v>
      </c>
      <c r="K135" s="228" t="s">
        <v>149</v>
      </c>
      <c r="L135" s="44"/>
      <c r="M135" s="233" t="s">
        <v>1</v>
      </c>
      <c r="N135" s="234" t="s">
        <v>42</v>
      </c>
      <c r="O135" s="91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150</v>
      </c>
      <c r="AT135" s="237" t="s">
        <v>145</v>
      </c>
      <c r="AU135" s="237" t="s">
        <v>86</v>
      </c>
      <c r="AY135" s="17" t="s">
        <v>143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84</v>
      </c>
      <c r="BK135" s="238">
        <f>ROUND(I135*H135,2)</f>
        <v>0</v>
      </c>
      <c r="BL135" s="17" t="s">
        <v>150</v>
      </c>
      <c r="BM135" s="237" t="s">
        <v>167</v>
      </c>
    </row>
    <row r="136" s="14" customFormat="1">
      <c r="A136" s="14"/>
      <c r="B136" s="250"/>
      <c r="C136" s="251"/>
      <c r="D136" s="241" t="s">
        <v>152</v>
      </c>
      <c r="E136" s="252" t="s">
        <v>1</v>
      </c>
      <c r="F136" s="253" t="s">
        <v>154</v>
      </c>
      <c r="G136" s="251"/>
      <c r="H136" s="254">
        <v>113.56999999999999</v>
      </c>
      <c r="I136" s="255"/>
      <c r="J136" s="251"/>
      <c r="K136" s="251"/>
      <c r="L136" s="256"/>
      <c r="M136" s="257"/>
      <c r="N136" s="258"/>
      <c r="O136" s="258"/>
      <c r="P136" s="258"/>
      <c r="Q136" s="258"/>
      <c r="R136" s="258"/>
      <c r="S136" s="258"/>
      <c r="T136" s="25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0" t="s">
        <v>152</v>
      </c>
      <c r="AU136" s="260" t="s">
        <v>86</v>
      </c>
      <c r="AV136" s="14" t="s">
        <v>86</v>
      </c>
      <c r="AW136" s="14" t="s">
        <v>33</v>
      </c>
      <c r="AX136" s="14" t="s">
        <v>84</v>
      </c>
      <c r="AY136" s="260" t="s">
        <v>143</v>
      </c>
    </row>
    <row r="137" s="2" customFormat="1" ht="44.25" customHeight="1">
      <c r="A137" s="38"/>
      <c r="B137" s="39"/>
      <c r="C137" s="226" t="s">
        <v>168</v>
      </c>
      <c r="D137" s="226" t="s">
        <v>145</v>
      </c>
      <c r="E137" s="227" t="s">
        <v>169</v>
      </c>
      <c r="F137" s="228" t="s">
        <v>170</v>
      </c>
      <c r="G137" s="229" t="s">
        <v>171</v>
      </c>
      <c r="H137" s="230">
        <v>189.66200000000001</v>
      </c>
      <c r="I137" s="231"/>
      <c r="J137" s="232">
        <f>ROUND(I137*H137,2)</f>
        <v>0</v>
      </c>
      <c r="K137" s="228" t="s">
        <v>149</v>
      </c>
      <c r="L137" s="44"/>
      <c r="M137" s="233" t="s">
        <v>1</v>
      </c>
      <c r="N137" s="234" t="s">
        <v>42</v>
      </c>
      <c r="O137" s="91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150</v>
      </c>
      <c r="AT137" s="237" t="s">
        <v>145</v>
      </c>
      <c r="AU137" s="237" t="s">
        <v>86</v>
      </c>
      <c r="AY137" s="17" t="s">
        <v>143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84</v>
      </c>
      <c r="BK137" s="238">
        <f>ROUND(I137*H137,2)</f>
        <v>0</v>
      </c>
      <c r="BL137" s="17" t="s">
        <v>150</v>
      </c>
      <c r="BM137" s="237" t="s">
        <v>172</v>
      </c>
    </row>
    <row r="138" s="14" customFormat="1">
      <c r="A138" s="14"/>
      <c r="B138" s="250"/>
      <c r="C138" s="251"/>
      <c r="D138" s="241" t="s">
        <v>152</v>
      </c>
      <c r="E138" s="252" t="s">
        <v>1</v>
      </c>
      <c r="F138" s="253" t="s">
        <v>173</v>
      </c>
      <c r="G138" s="251"/>
      <c r="H138" s="254">
        <v>189.66200000000001</v>
      </c>
      <c r="I138" s="255"/>
      <c r="J138" s="251"/>
      <c r="K138" s="251"/>
      <c r="L138" s="256"/>
      <c r="M138" s="257"/>
      <c r="N138" s="258"/>
      <c r="O138" s="258"/>
      <c r="P138" s="258"/>
      <c r="Q138" s="258"/>
      <c r="R138" s="258"/>
      <c r="S138" s="258"/>
      <c r="T138" s="25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0" t="s">
        <v>152</v>
      </c>
      <c r="AU138" s="260" t="s">
        <v>86</v>
      </c>
      <c r="AV138" s="14" t="s">
        <v>86</v>
      </c>
      <c r="AW138" s="14" t="s">
        <v>33</v>
      </c>
      <c r="AX138" s="14" t="s">
        <v>84</v>
      </c>
      <c r="AY138" s="260" t="s">
        <v>143</v>
      </c>
    </row>
    <row r="139" s="2" customFormat="1" ht="37.8" customHeight="1">
      <c r="A139" s="38"/>
      <c r="B139" s="39"/>
      <c r="C139" s="226" t="s">
        <v>174</v>
      </c>
      <c r="D139" s="226" t="s">
        <v>145</v>
      </c>
      <c r="E139" s="227" t="s">
        <v>175</v>
      </c>
      <c r="F139" s="228" t="s">
        <v>176</v>
      </c>
      <c r="G139" s="229" t="s">
        <v>148</v>
      </c>
      <c r="H139" s="230">
        <v>113.56999999999999</v>
      </c>
      <c r="I139" s="231"/>
      <c r="J139" s="232">
        <f>ROUND(I139*H139,2)</f>
        <v>0</v>
      </c>
      <c r="K139" s="228" t="s">
        <v>149</v>
      </c>
      <c r="L139" s="44"/>
      <c r="M139" s="233" t="s">
        <v>1</v>
      </c>
      <c r="N139" s="234" t="s">
        <v>42</v>
      </c>
      <c r="O139" s="91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150</v>
      </c>
      <c r="AT139" s="237" t="s">
        <v>145</v>
      </c>
      <c r="AU139" s="237" t="s">
        <v>86</v>
      </c>
      <c r="AY139" s="17" t="s">
        <v>143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84</v>
      </c>
      <c r="BK139" s="238">
        <f>ROUND(I139*H139,2)</f>
        <v>0</v>
      </c>
      <c r="BL139" s="17" t="s">
        <v>150</v>
      </c>
      <c r="BM139" s="237" t="s">
        <v>177</v>
      </c>
    </row>
    <row r="140" s="12" customFormat="1" ht="22.8" customHeight="1">
      <c r="A140" s="12"/>
      <c r="B140" s="210"/>
      <c r="C140" s="211"/>
      <c r="D140" s="212" t="s">
        <v>76</v>
      </c>
      <c r="E140" s="224" t="s">
        <v>178</v>
      </c>
      <c r="F140" s="224" t="s">
        <v>179</v>
      </c>
      <c r="G140" s="211"/>
      <c r="H140" s="211"/>
      <c r="I140" s="214"/>
      <c r="J140" s="225">
        <f>BK140</f>
        <v>0</v>
      </c>
      <c r="K140" s="211"/>
      <c r="L140" s="216"/>
      <c r="M140" s="217"/>
      <c r="N140" s="218"/>
      <c r="O140" s="218"/>
      <c r="P140" s="219">
        <f>SUM(P141:P143)</f>
        <v>0</v>
      </c>
      <c r="Q140" s="218"/>
      <c r="R140" s="219">
        <f>SUM(R141:R143)</f>
        <v>0</v>
      </c>
      <c r="S140" s="218"/>
      <c r="T140" s="220">
        <f>SUM(T141:T143)</f>
        <v>6.2619499999999997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1" t="s">
        <v>84</v>
      </c>
      <c r="AT140" s="222" t="s">
        <v>76</v>
      </c>
      <c r="AU140" s="222" t="s">
        <v>84</v>
      </c>
      <c r="AY140" s="221" t="s">
        <v>143</v>
      </c>
      <c r="BK140" s="223">
        <f>SUM(BK141:BK143)</f>
        <v>0</v>
      </c>
    </row>
    <row r="141" s="2" customFormat="1" ht="55.5" customHeight="1">
      <c r="A141" s="38"/>
      <c r="B141" s="39"/>
      <c r="C141" s="226" t="s">
        <v>180</v>
      </c>
      <c r="D141" s="226" t="s">
        <v>145</v>
      </c>
      <c r="E141" s="227" t="s">
        <v>181</v>
      </c>
      <c r="F141" s="228" t="s">
        <v>182</v>
      </c>
      <c r="G141" s="229" t="s">
        <v>148</v>
      </c>
      <c r="H141" s="230">
        <v>2.363</v>
      </c>
      <c r="I141" s="231"/>
      <c r="J141" s="232">
        <f>ROUND(I141*H141,2)</f>
        <v>0</v>
      </c>
      <c r="K141" s="228" t="s">
        <v>149</v>
      </c>
      <c r="L141" s="44"/>
      <c r="M141" s="233" t="s">
        <v>1</v>
      </c>
      <c r="N141" s="234" t="s">
        <v>42</v>
      </c>
      <c r="O141" s="91"/>
      <c r="P141" s="235">
        <f>O141*H141</f>
        <v>0</v>
      </c>
      <c r="Q141" s="235">
        <v>0</v>
      </c>
      <c r="R141" s="235">
        <f>Q141*H141</f>
        <v>0</v>
      </c>
      <c r="S141" s="235">
        <v>2.6499999999999999</v>
      </c>
      <c r="T141" s="236">
        <f>S141*H141</f>
        <v>6.2619499999999997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150</v>
      </c>
      <c r="AT141" s="237" t="s">
        <v>145</v>
      </c>
      <c r="AU141" s="237" t="s">
        <v>86</v>
      </c>
      <c r="AY141" s="17" t="s">
        <v>143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84</v>
      </c>
      <c r="BK141" s="238">
        <f>ROUND(I141*H141,2)</f>
        <v>0</v>
      </c>
      <c r="BL141" s="17" t="s">
        <v>150</v>
      </c>
      <c r="BM141" s="237" t="s">
        <v>183</v>
      </c>
    </row>
    <row r="142" s="2" customFormat="1">
      <c r="A142" s="38"/>
      <c r="B142" s="39"/>
      <c r="C142" s="40"/>
      <c r="D142" s="241" t="s">
        <v>184</v>
      </c>
      <c r="E142" s="40"/>
      <c r="F142" s="261" t="s">
        <v>185</v>
      </c>
      <c r="G142" s="40"/>
      <c r="H142" s="40"/>
      <c r="I142" s="262"/>
      <c r="J142" s="40"/>
      <c r="K142" s="40"/>
      <c r="L142" s="44"/>
      <c r="M142" s="263"/>
      <c r="N142" s="264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184</v>
      </c>
      <c r="AU142" s="17" t="s">
        <v>86</v>
      </c>
    </row>
    <row r="143" s="14" customFormat="1">
      <c r="A143" s="14"/>
      <c r="B143" s="250"/>
      <c r="C143" s="251"/>
      <c r="D143" s="241" t="s">
        <v>152</v>
      </c>
      <c r="E143" s="252" t="s">
        <v>1</v>
      </c>
      <c r="F143" s="253" t="s">
        <v>186</v>
      </c>
      <c r="G143" s="251"/>
      <c r="H143" s="254">
        <v>2.363</v>
      </c>
      <c r="I143" s="255"/>
      <c r="J143" s="251"/>
      <c r="K143" s="251"/>
      <c r="L143" s="256"/>
      <c r="M143" s="257"/>
      <c r="N143" s="258"/>
      <c r="O143" s="258"/>
      <c r="P143" s="258"/>
      <c r="Q143" s="258"/>
      <c r="R143" s="258"/>
      <c r="S143" s="258"/>
      <c r="T143" s="25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0" t="s">
        <v>152</v>
      </c>
      <c r="AU143" s="260" t="s">
        <v>86</v>
      </c>
      <c r="AV143" s="14" t="s">
        <v>86</v>
      </c>
      <c r="AW143" s="14" t="s">
        <v>33</v>
      </c>
      <c r="AX143" s="14" t="s">
        <v>84</v>
      </c>
      <c r="AY143" s="260" t="s">
        <v>143</v>
      </c>
    </row>
    <row r="144" s="12" customFormat="1" ht="22.8" customHeight="1">
      <c r="A144" s="12"/>
      <c r="B144" s="210"/>
      <c r="C144" s="211"/>
      <c r="D144" s="212" t="s">
        <v>76</v>
      </c>
      <c r="E144" s="224" t="s">
        <v>187</v>
      </c>
      <c r="F144" s="224" t="s">
        <v>188</v>
      </c>
      <c r="G144" s="211"/>
      <c r="H144" s="211"/>
      <c r="I144" s="214"/>
      <c r="J144" s="225">
        <f>BK144</f>
        <v>0</v>
      </c>
      <c r="K144" s="211"/>
      <c r="L144" s="216"/>
      <c r="M144" s="217"/>
      <c r="N144" s="218"/>
      <c r="O144" s="218"/>
      <c r="P144" s="219">
        <f>SUM(P145:P149)</f>
        <v>0</v>
      </c>
      <c r="Q144" s="218"/>
      <c r="R144" s="219">
        <f>SUM(R145:R149)</f>
        <v>0</v>
      </c>
      <c r="S144" s="218"/>
      <c r="T144" s="220">
        <f>SUM(T145:T149)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1" t="s">
        <v>84</v>
      </c>
      <c r="AT144" s="222" t="s">
        <v>76</v>
      </c>
      <c r="AU144" s="222" t="s">
        <v>84</v>
      </c>
      <c r="AY144" s="221" t="s">
        <v>143</v>
      </c>
      <c r="BK144" s="223">
        <f>SUM(BK145:BK149)</f>
        <v>0</v>
      </c>
    </row>
    <row r="145" s="2" customFormat="1" ht="44.25" customHeight="1">
      <c r="A145" s="38"/>
      <c r="B145" s="39"/>
      <c r="C145" s="226" t="s">
        <v>189</v>
      </c>
      <c r="D145" s="226" t="s">
        <v>145</v>
      </c>
      <c r="E145" s="227" t="s">
        <v>190</v>
      </c>
      <c r="F145" s="228" t="s">
        <v>191</v>
      </c>
      <c r="G145" s="229" t="s">
        <v>171</v>
      </c>
      <c r="H145" s="230">
        <v>6.2619999999999996</v>
      </c>
      <c r="I145" s="231"/>
      <c r="J145" s="232">
        <f>ROUND(I145*H145,2)</f>
        <v>0</v>
      </c>
      <c r="K145" s="228" t="s">
        <v>149</v>
      </c>
      <c r="L145" s="44"/>
      <c r="M145" s="233" t="s">
        <v>1</v>
      </c>
      <c r="N145" s="234" t="s">
        <v>42</v>
      </c>
      <c r="O145" s="91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150</v>
      </c>
      <c r="AT145" s="237" t="s">
        <v>145</v>
      </c>
      <c r="AU145" s="237" t="s">
        <v>86</v>
      </c>
      <c r="AY145" s="17" t="s">
        <v>143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84</v>
      </c>
      <c r="BK145" s="238">
        <f>ROUND(I145*H145,2)</f>
        <v>0</v>
      </c>
      <c r="BL145" s="17" t="s">
        <v>150</v>
      </c>
      <c r="BM145" s="237" t="s">
        <v>192</v>
      </c>
    </row>
    <row r="146" s="2" customFormat="1" ht="37.8" customHeight="1">
      <c r="A146" s="38"/>
      <c r="B146" s="39"/>
      <c r="C146" s="226" t="s">
        <v>178</v>
      </c>
      <c r="D146" s="226" t="s">
        <v>145</v>
      </c>
      <c r="E146" s="227" t="s">
        <v>193</v>
      </c>
      <c r="F146" s="228" t="s">
        <v>194</v>
      </c>
      <c r="G146" s="229" t="s">
        <v>171</v>
      </c>
      <c r="H146" s="230">
        <v>6.2619999999999996</v>
      </c>
      <c r="I146" s="231"/>
      <c r="J146" s="232">
        <f>ROUND(I146*H146,2)</f>
        <v>0</v>
      </c>
      <c r="K146" s="228" t="s">
        <v>149</v>
      </c>
      <c r="L146" s="44"/>
      <c r="M146" s="233" t="s">
        <v>1</v>
      </c>
      <c r="N146" s="234" t="s">
        <v>42</v>
      </c>
      <c r="O146" s="91"/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150</v>
      </c>
      <c r="AT146" s="237" t="s">
        <v>145</v>
      </c>
      <c r="AU146" s="237" t="s">
        <v>86</v>
      </c>
      <c r="AY146" s="17" t="s">
        <v>143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84</v>
      </c>
      <c r="BK146" s="238">
        <f>ROUND(I146*H146,2)</f>
        <v>0</v>
      </c>
      <c r="BL146" s="17" t="s">
        <v>150</v>
      </c>
      <c r="BM146" s="237" t="s">
        <v>195</v>
      </c>
    </row>
    <row r="147" s="2" customFormat="1" ht="49.05" customHeight="1">
      <c r="A147" s="38"/>
      <c r="B147" s="39"/>
      <c r="C147" s="226" t="s">
        <v>196</v>
      </c>
      <c r="D147" s="226" t="s">
        <v>145</v>
      </c>
      <c r="E147" s="227" t="s">
        <v>197</v>
      </c>
      <c r="F147" s="228" t="s">
        <v>198</v>
      </c>
      <c r="G147" s="229" t="s">
        <v>171</v>
      </c>
      <c r="H147" s="230">
        <v>25.047999999999998</v>
      </c>
      <c r="I147" s="231"/>
      <c r="J147" s="232">
        <f>ROUND(I147*H147,2)</f>
        <v>0</v>
      </c>
      <c r="K147" s="228" t="s">
        <v>149</v>
      </c>
      <c r="L147" s="44"/>
      <c r="M147" s="233" t="s">
        <v>1</v>
      </c>
      <c r="N147" s="234" t="s">
        <v>42</v>
      </c>
      <c r="O147" s="91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150</v>
      </c>
      <c r="AT147" s="237" t="s">
        <v>145</v>
      </c>
      <c r="AU147" s="237" t="s">
        <v>86</v>
      </c>
      <c r="AY147" s="17" t="s">
        <v>143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84</v>
      </c>
      <c r="BK147" s="238">
        <f>ROUND(I147*H147,2)</f>
        <v>0</v>
      </c>
      <c r="BL147" s="17" t="s">
        <v>150</v>
      </c>
      <c r="BM147" s="237" t="s">
        <v>199</v>
      </c>
    </row>
    <row r="148" s="2" customFormat="1">
      <c r="A148" s="38"/>
      <c r="B148" s="39"/>
      <c r="C148" s="40"/>
      <c r="D148" s="241" t="s">
        <v>184</v>
      </c>
      <c r="E148" s="40"/>
      <c r="F148" s="261" t="s">
        <v>200</v>
      </c>
      <c r="G148" s="40"/>
      <c r="H148" s="40"/>
      <c r="I148" s="262"/>
      <c r="J148" s="40"/>
      <c r="K148" s="40"/>
      <c r="L148" s="44"/>
      <c r="M148" s="263"/>
      <c r="N148" s="264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184</v>
      </c>
      <c r="AU148" s="17" t="s">
        <v>86</v>
      </c>
    </row>
    <row r="149" s="14" customFormat="1">
      <c r="A149" s="14"/>
      <c r="B149" s="250"/>
      <c r="C149" s="251"/>
      <c r="D149" s="241" t="s">
        <v>152</v>
      </c>
      <c r="E149" s="251"/>
      <c r="F149" s="253" t="s">
        <v>201</v>
      </c>
      <c r="G149" s="251"/>
      <c r="H149" s="254">
        <v>25.047999999999998</v>
      </c>
      <c r="I149" s="255"/>
      <c r="J149" s="251"/>
      <c r="K149" s="251"/>
      <c r="L149" s="256"/>
      <c r="M149" s="265"/>
      <c r="N149" s="266"/>
      <c r="O149" s="266"/>
      <c r="P149" s="266"/>
      <c r="Q149" s="266"/>
      <c r="R149" s="266"/>
      <c r="S149" s="266"/>
      <c r="T149" s="26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0" t="s">
        <v>152</v>
      </c>
      <c r="AU149" s="260" t="s">
        <v>86</v>
      </c>
      <c r="AV149" s="14" t="s">
        <v>86</v>
      </c>
      <c r="AW149" s="14" t="s">
        <v>4</v>
      </c>
      <c r="AX149" s="14" t="s">
        <v>84</v>
      </c>
      <c r="AY149" s="260" t="s">
        <v>143</v>
      </c>
    </row>
    <row r="150" s="2" customFormat="1" ht="6.96" customHeight="1">
      <c r="A150" s="38"/>
      <c r="B150" s="66"/>
      <c r="C150" s="67"/>
      <c r="D150" s="67"/>
      <c r="E150" s="67"/>
      <c r="F150" s="67"/>
      <c r="G150" s="67"/>
      <c r="H150" s="67"/>
      <c r="I150" s="67"/>
      <c r="J150" s="67"/>
      <c r="K150" s="67"/>
      <c r="L150" s="44"/>
      <c r="M150" s="38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</row>
  </sheetData>
  <sheetProtection sheet="1" autoFilter="0" formatColumns="0" formatRows="0" objects="1" scenarios="1" spinCount="100000" saltValue="wB91/9gV8DVK5Vnqb9FIscsjtpP2lN9dPJAEkfcupNef6IC/fXBzmvvyuWV6HlGKHuzpoI36LlEgzFM5Vomm1g==" hashValue="urGMK2Y0o59qcwRalurjBCrulCelMwAKDSvhI+7Kh9LBG92AaE1WxN5GaZ6rOBC6JI9YEs5Xw7zKRChioO+nRw==" algorithmName="SHA-512" password="CC35"/>
  <autoFilter ref="C123:K14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86</v>
      </c>
    </row>
    <row r="4" s="1" customFormat="1" ht="24.96" customHeight="1">
      <c r="B4" s="20"/>
      <c r="D4" s="148" t="s">
        <v>114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Lužná - Slezské Rudoltice, km 4,560 - 5,750</v>
      </c>
      <c r="F7" s="150"/>
      <c r="G7" s="150"/>
      <c r="H7" s="150"/>
      <c r="L7" s="20"/>
    </row>
    <row r="8" s="1" customFormat="1" ht="12" customHeight="1">
      <c r="B8" s="20"/>
      <c r="D8" s="150" t="s">
        <v>115</v>
      </c>
      <c r="L8" s="20"/>
    </row>
    <row r="9" s="2" customFormat="1" ht="16.5" customHeight="1">
      <c r="A9" s="38"/>
      <c r="B9" s="44"/>
      <c r="C9" s="38"/>
      <c r="D9" s="38"/>
      <c r="E9" s="151" t="s">
        <v>116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117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202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21</v>
      </c>
      <c r="E14" s="38"/>
      <c r="F14" s="141" t="s">
        <v>22</v>
      </c>
      <c r="G14" s="38"/>
      <c r="H14" s="38"/>
      <c r="I14" s="150" t="s">
        <v>23</v>
      </c>
      <c r="J14" s="153" t="str">
        <f>'Rekapitulace stavby'!AN8</f>
        <v>6. 3. 2023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25</v>
      </c>
      <c r="E16" s="38"/>
      <c r="F16" s="38"/>
      <c r="G16" s="38"/>
      <c r="H16" s="38"/>
      <c r="I16" s="150" t="s">
        <v>26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28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29</v>
      </c>
      <c r="E19" s="38"/>
      <c r="F19" s="38"/>
      <c r="G19" s="38"/>
      <c r="H19" s="38"/>
      <c r="I19" s="150" t="s">
        <v>26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31</v>
      </c>
      <c r="E22" s="38"/>
      <c r="F22" s="38"/>
      <c r="G22" s="38"/>
      <c r="H22" s="38"/>
      <c r="I22" s="150" t="s">
        <v>26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32</v>
      </c>
      <c r="F23" s="38"/>
      <c r="G23" s="38"/>
      <c r="H23" s="38"/>
      <c r="I23" s="150" t="s">
        <v>28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34</v>
      </c>
      <c r="E25" s="38"/>
      <c r="F25" s="38"/>
      <c r="G25" s="38"/>
      <c r="H25" s="38"/>
      <c r="I25" s="150" t="s">
        <v>26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35</v>
      </c>
      <c r="F26" s="38"/>
      <c r="G26" s="38"/>
      <c r="H26" s="38"/>
      <c r="I26" s="150" t="s">
        <v>28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36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37</v>
      </c>
      <c r="E32" s="38"/>
      <c r="F32" s="38"/>
      <c r="G32" s="38"/>
      <c r="H32" s="38"/>
      <c r="I32" s="38"/>
      <c r="J32" s="160">
        <f>ROUND(J125,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39</v>
      </c>
      <c r="G34" s="38"/>
      <c r="H34" s="38"/>
      <c r="I34" s="161" t="s">
        <v>38</v>
      </c>
      <c r="J34" s="161" t="s">
        <v>40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41</v>
      </c>
      <c r="E35" s="150" t="s">
        <v>42</v>
      </c>
      <c r="F35" s="163">
        <f>ROUND((SUM(BE125:BE140)),  2)</f>
        <v>0</v>
      </c>
      <c r="G35" s="38"/>
      <c r="H35" s="38"/>
      <c r="I35" s="164">
        <v>0.20999999999999999</v>
      </c>
      <c r="J35" s="163">
        <f>ROUND(((SUM(BE125:BE140))*I35),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43</v>
      </c>
      <c r="F36" s="163">
        <f>ROUND((SUM(BF125:BF140)),  2)</f>
        <v>0</v>
      </c>
      <c r="G36" s="38"/>
      <c r="H36" s="38"/>
      <c r="I36" s="164">
        <v>0.14999999999999999</v>
      </c>
      <c r="J36" s="163">
        <f>ROUND(((SUM(BF125:BF140))*I36),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44</v>
      </c>
      <c r="F37" s="163">
        <f>ROUND((SUM(BG125:BG140)),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45</v>
      </c>
      <c r="F38" s="163">
        <f>ROUND((SUM(BH125:BH140)),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46</v>
      </c>
      <c r="F39" s="163">
        <f>ROUND((SUM(BI125:BI140)),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47</v>
      </c>
      <c r="E41" s="167"/>
      <c r="F41" s="167"/>
      <c r="G41" s="168" t="s">
        <v>48</v>
      </c>
      <c r="H41" s="169" t="s">
        <v>49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50</v>
      </c>
      <c r="E50" s="173"/>
      <c r="F50" s="173"/>
      <c r="G50" s="172" t="s">
        <v>51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5"/>
      <c r="J61" s="177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54</v>
      </c>
      <c r="E65" s="178"/>
      <c r="F65" s="178"/>
      <c r="G65" s="172" t="s">
        <v>55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5"/>
      <c r="J76" s="177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Lužná - Slezské Rudoltice, km 4,560 - 5,750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115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116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117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SO-01.02 - oprava podélného opevnění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21</v>
      </c>
      <c r="D91" s="40"/>
      <c r="E91" s="40"/>
      <c r="F91" s="27" t="str">
        <f>F14</f>
        <v>Slezské Rudoltice</v>
      </c>
      <c r="G91" s="40"/>
      <c r="H91" s="40"/>
      <c r="I91" s="32" t="s">
        <v>23</v>
      </c>
      <c r="J91" s="79" t="str">
        <f>IF(J14="","",J14)</f>
        <v>6. 3. 2023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25</v>
      </c>
      <c r="D93" s="40"/>
      <c r="E93" s="40"/>
      <c r="F93" s="27" t="str">
        <f>E17</f>
        <v xml:space="preserve"> </v>
      </c>
      <c r="G93" s="40"/>
      <c r="H93" s="40"/>
      <c r="I93" s="32" t="s">
        <v>31</v>
      </c>
      <c r="J93" s="36" t="str">
        <f>E23</f>
        <v>Ing. Alena Šarmanová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29</v>
      </c>
      <c r="D94" s="40"/>
      <c r="E94" s="40"/>
      <c r="F94" s="27" t="str">
        <f>IF(E20="","",E20)</f>
        <v>Vyplň údaj</v>
      </c>
      <c r="G94" s="40"/>
      <c r="H94" s="40"/>
      <c r="I94" s="32" t="s">
        <v>34</v>
      </c>
      <c r="J94" s="36" t="str">
        <f>E26</f>
        <v>Ing. Jiří Skalník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120</v>
      </c>
      <c r="D96" s="185"/>
      <c r="E96" s="185"/>
      <c r="F96" s="185"/>
      <c r="G96" s="185"/>
      <c r="H96" s="185"/>
      <c r="I96" s="185"/>
      <c r="J96" s="186" t="s">
        <v>121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122</v>
      </c>
      <c r="D98" s="40"/>
      <c r="E98" s="40"/>
      <c r="F98" s="40"/>
      <c r="G98" s="40"/>
      <c r="H98" s="40"/>
      <c r="I98" s="40"/>
      <c r="J98" s="110">
        <f>J125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123</v>
      </c>
    </row>
    <row r="99" s="9" customFormat="1" ht="24.96" customHeight="1">
      <c r="A99" s="9"/>
      <c r="B99" s="188"/>
      <c r="C99" s="189"/>
      <c r="D99" s="190" t="s">
        <v>124</v>
      </c>
      <c r="E99" s="191"/>
      <c r="F99" s="191"/>
      <c r="G99" s="191"/>
      <c r="H99" s="191"/>
      <c r="I99" s="191"/>
      <c r="J99" s="192">
        <f>J126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203</v>
      </c>
      <c r="E100" s="196"/>
      <c r="F100" s="196"/>
      <c r="G100" s="196"/>
      <c r="H100" s="196"/>
      <c r="I100" s="196"/>
      <c r="J100" s="197">
        <f>J127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126</v>
      </c>
      <c r="E101" s="196"/>
      <c r="F101" s="196"/>
      <c r="G101" s="196"/>
      <c r="H101" s="196"/>
      <c r="I101" s="196"/>
      <c r="J101" s="197">
        <f>J129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127</v>
      </c>
      <c r="E102" s="196"/>
      <c r="F102" s="196"/>
      <c r="G102" s="196"/>
      <c r="H102" s="196"/>
      <c r="I102" s="196"/>
      <c r="J102" s="197">
        <f>J133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204</v>
      </c>
      <c r="E103" s="196"/>
      <c r="F103" s="196"/>
      <c r="G103" s="196"/>
      <c r="H103" s="196"/>
      <c r="I103" s="196"/>
      <c r="J103" s="197">
        <f>J139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128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83" t="str">
        <f>E7</f>
        <v>Lužná - Slezské Rudoltice, km 4,560 - 5,750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1" customFormat="1" ht="12" customHeight="1">
      <c r="B114" s="21"/>
      <c r="C114" s="32" t="s">
        <v>115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="2" customFormat="1" ht="16.5" customHeight="1">
      <c r="A115" s="38"/>
      <c r="B115" s="39"/>
      <c r="C115" s="40"/>
      <c r="D115" s="40"/>
      <c r="E115" s="183" t="s">
        <v>116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117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E11</f>
        <v>SO-01.02 - oprava podélného opevnění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21</v>
      </c>
      <c r="D119" s="40"/>
      <c r="E119" s="40"/>
      <c r="F119" s="27" t="str">
        <f>F14</f>
        <v>Slezské Rudoltice</v>
      </c>
      <c r="G119" s="40"/>
      <c r="H119" s="40"/>
      <c r="I119" s="32" t="s">
        <v>23</v>
      </c>
      <c r="J119" s="79" t="str">
        <f>IF(J14="","",J14)</f>
        <v>6. 3. 2023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25</v>
      </c>
      <c r="D121" s="40"/>
      <c r="E121" s="40"/>
      <c r="F121" s="27" t="str">
        <f>E17</f>
        <v xml:space="preserve"> </v>
      </c>
      <c r="G121" s="40"/>
      <c r="H121" s="40"/>
      <c r="I121" s="32" t="s">
        <v>31</v>
      </c>
      <c r="J121" s="36" t="str">
        <f>E23</f>
        <v>Ing. Alena Šarmanová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29</v>
      </c>
      <c r="D122" s="40"/>
      <c r="E122" s="40"/>
      <c r="F122" s="27" t="str">
        <f>IF(E20="","",E20)</f>
        <v>Vyplň údaj</v>
      </c>
      <c r="G122" s="40"/>
      <c r="H122" s="40"/>
      <c r="I122" s="32" t="s">
        <v>34</v>
      </c>
      <c r="J122" s="36" t="str">
        <f>E26</f>
        <v>Ing. Jiří Skalník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9"/>
      <c r="B124" s="200"/>
      <c r="C124" s="201" t="s">
        <v>129</v>
      </c>
      <c r="D124" s="202" t="s">
        <v>62</v>
      </c>
      <c r="E124" s="202" t="s">
        <v>58</v>
      </c>
      <c r="F124" s="202" t="s">
        <v>59</v>
      </c>
      <c r="G124" s="202" t="s">
        <v>130</v>
      </c>
      <c r="H124" s="202" t="s">
        <v>131</v>
      </c>
      <c r="I124" s="202" t="s">
        <v>132</v>
      </c>
      <c r="J124" s="202" t="s">
        <v>121</v>
      </c>
      <c r="K124" s="203" t="s">
        <v>133</v>
      </c>
      <c r="L124" s="204"/>
      <c r="M124" s="100" t="s">
        <v>1</v>
      </c>
      <c r="N124" s="101" t="s">
        <v>41</v>
      </c>
      <c r="O124" s="101" t="s">
        <v>134</v>
      </c>
      <c r="P124" s="101" t="s">
        <v>135</v>
      </c>
      <c r="Q124" s="101" t="s">
        <v>136</v>
      </c>
      <c r="R124" s="101" t="s">
        <v>137</v>
      </c>
      <c r="S124" s="101" t="s">
        <v>138</v>
      </c>
      <c r="T124" s="102" t="s">
        <v>139</v>
      </c>
      <c r="U124" s="199"/>
      <c r="V124" s="199"/>
      <c r="W124" s="199"/>
      <c r="X124" s="199"/>
      <c r="Y124" s="199"/>
      <c r="Z124" s="199"/>
      <c r="AA124" s="199"/>
      <c r="AB124" s="199"/>
      <c r="AC124" s="199"/>
      <c r="AD124" s="199"/>
      <c r="AE124" s="199"/>
    </row>
    <row r="125" s="2" customFormat="1" ht="22.8" customHeight="1">
      <c r="A125" s="38"/>
      <c r="B125" s="39"/>
      <c r="C125" s="107" t="s">
        <v>140</v>
      </c>
      <c r="D125" s="40"/>
      <c r="E125" s="40"/>
      <c r="F125" s="40"/>
      <c r="G125" s="40"/>
      <c r="H125" s="40"/>
      <c r="I125" s="40"/>
      <c r="J125" s="205">
        <f>BK125</f>
        <v>0</v>
      </c>
      <c r="K125" s="40"/>
      <c r="L125" s="44"/>
      <c r="M125" s="103"/>
      <c r="N125" s="206"/>
      <c r="O125" s="104"/>
      <c r="P125" s="207">
        <f>P126</f>
        <v>0</v>
      </c>
      <c r="Q125" s="104"/>
      <c r="R125" s="207">
        <f>R126</f>
        <v>7.3224</v>
      </c>
      <c r="S125" s="104"/>
      <c r="T125" s="208">
        <f>T126</f>
        <v>1.3600000000000001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76</v>
      </c>
      <c r="AU125" s="17" t="s">
        <v>123</v>
      </c>
      <c r="BK125" s="209">
        <f>BK126</f>
        <v>0</v>
      </c>
    </row>
    <row r="126" s="12" customFormat="1" ht="25.92" customHeight="1">
      <c r="A126" s="12"/>
      <c r="B126" s="210"/>
      <c r="C126" s="211"/>
      <c r="D126" s="212" t="s">
        <v>76</v>
      </c>
      <c r="E126" s="213" t="s">
        <v>141</v>
      </c>
      <c r="F126" s="213" t="s">
        <v>142</v>
      </c>
      <c r="G126" s="211"/>
      <c r="H126" s="211"/>
      <c r="I126" s="214"/>
      <c r="J126" s="215">
        <f>BK126</f>
        <v>0</v>
      </c>
      <c r="K126" s="211"/>
      <c r="L126" s="216"/>
      <c r="M126" s="217"/>
      <c r="N126" s="218"/>
      <c r="O126" s="218"/>
      <c r="P126" s="219">
        <f>P127+P129+P133+P139</f>
        <v>0</v>
      </c>
      <c r="Q126" s="218"/>
      <c r="R126" s="219">
        <f>R127+R129+R133+R139</f>
        <v>7.3224</v>
      </c>
      <c r="S126" s="218"/>
      <c r="T126" s="220">
        <f>T127+T129+T133+T139</f>
        <v>1.3600000000000001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84</v>
      </c>
      <c r="AT126" s="222" t="s">
        <v>76</v>
      </c>
      <c r="AU126" s="222" t="s">
        <v>77</v>
      </c>
      <c r="AY126" s="221" t="s">
        <v>143</v>
      </c>
      <c r="BK126" s="223">
        <f>BK127+BK129+BK133+BK139</f>
        <v>0</v>
      </c>
    </row>
    <row r="127" s="12" customFormat="1" ht="22.8" customHeight="1">
      <c r="A127" s="12"/>
      <c r="B127" s="210"/>
      <c r="C127" s="211"/>
      <c r="D127" s="212" t="s">
        <v>76</v>
      </c>
      <c r="E127" s="224" t="s">
        <v>174</v>
      </c>
      <c r="F127" s="224" t="s">
        <v>205</v>
      </c>
      <c r="G127" s="211"/>
      <c r="H127" s="211"/>
      <c r="I127" s="214"/>
      <c r="J127" s="225">
        <f>BK127</f>
        <v>0</v>
      </c>
      <c r="K127" s="211"/>
      <c r="L127" s="216"/>
      <c r="M127" s="217"/>
      <c r="N127" s="218"/>
      <c r="O127" s="218"/>
      <c r="P127" s="219">
        <f>P128</f>
        <v>0</v>
      </c>
      <c r="Q127" s="218"/>
      <c r="R127" s="219">
        <f>R128</f>
        <v>7.3224</v>
      </c>
      <c r="S127" s="218"/>
      <c r="T127" s="220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84</v>
      </c>
      <c r="AT127" s="222" t="s">
        <v>76</v>
      </c>
      <c r="AU127" s="222" t="s">
        <v>84</v>
      </c>
      <c r="AY127" s="221" t="s">
        <v>143</v>
      </c>
      <c r="BK127" s="223">
        <f>BK128</f>
        <v>0</v>
      </c>
    </row>
    <row r="128" s="2" customFormat="1" ht="44.25" customHeight="1">
      <c r="A128" s="38"/>
      <c r="B128" s="39"/>
      <c r="C128" s="226" t="s">
        <v>84</v>
      </c>
      <c r="D128" s="226" t="s">
        <v>145</v>
      </c>
      <c r="E128" s="227" t="s">
        <v>206</v>
      </c>
      <c r="F128" s="228" t="s">
        <v>207</v>
      </c>
      <c r="G128" s="229" t="s">
        <v>208</v>
      </c>
      <c r="H128" s="230">
        <v>80</v>
      </c>
      <c r="I128" s="231"/>
      <c r="J128" s="232">
        <f>ROUND(I128*H128,2)</f>
        <v>0</v>
      </c>
      <c r="K128" s="228" t="s">
        <v>149</v>
      </c>
      <c r="L128" s="44"/>
      <c r="M128" s="233" t="s">
        <v>1</v>
      </c>
      <c r="N128" s="234" t="s">
        <v>42</v>
      </c>
      <c r="O128" s="91"/>
      <c r="P128" s="235">
        <f>O128*H128</f>
        <v>0</v>
      </c>
      <c r="Q128" s="235">
        <v>0.09153</v>
      </c>
      <c r="R128" s="235">
        <f>Q128*H128</f>
        <v>7.3224</v>
      </c>
      <c r="S128" s="235">
        <v>0</v>
      </c>
      <c r="T128" s="23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7" t="s">
        <v>150</v>
      </c>
      <c r="AT128" s="237" t="s">
        <v>145</v>
      </c>
      <c r="AU128" s="237" t="s">
        <v>86</v>
      </c>
      <c r="AY128" s="17" t="s">
        <v>143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7" t="s">
        <v>84</v>
      </c>
      <c r="BK128" s="238">
        <f>ROUND(I128*H128,2)</f>
        <v>0</v>
      </c>
      <c r="BL128" s="17" t="s">
        <v>150</v>
      </c>
      <c r="BM128" s="237" t="s">
        <v>209</v>
      </c>
    </row>
    <row r="129" s="12" customFormat="1" ht="22.8" customHeight="1">
      <c r="A129" s="12"/>
      <c r="B129" s="210"/>
      <c r="C129" s="211"/>
      <c r="D129" s="212" t="s">
        <v>76</v>
      </c>
      <c r="E129" s="224" t="s">
        <v>178</v>
      </c>
      <c r="F129" s="224" t="s">
        <v>179</v>
      </c>
      <c r="G129" s="211"/>
      <c r="H129" s="211"/>
      <c r="I129" s="214"/>
      <c r="J129" s="225">
        <f>BK129</f>
        <v>0</v>
      </c>
      <c r="K129" s="211"/>
      <c r="L129" s="216"/>
      <c r="M129" s="217"/>
      <c r="N129" s="218"/>
      <c r="O129" s="218"/>
      <c r="P129" s="219">
        <f>SUM(P130:P132)</f>
        <v>0</v>
      </c>
      <c r="Q129" s="218"/>
      <c r="R129" s="219">
        <f>SUM(R130:R132)</f>
        <v>0</v>
      </c>
      <c r="S129" s="218"/>
      <c r="T129" s="220">
        <f>SUM(T130:T132)</f>
        <v>1.3600000000000001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84</v>
      </c>
      <c r="AT129" s="222" t="s">
        <v>76</v>
      </c>
      <c r="AU129" s="222" t="s">
        <v>84</v>
      </c>
      <c r="AY129" s="221" t="s">
        <v>143</v>
      </c>
      <c r="BK129" s="223">
        <f>SUM(BK130:BK132)</f>
        <v>0</v>
      </c>
    </row>
    <row r="130" s="2" customFormat="1" ht="66.75" customHeight="1">
      <c r="A130" s="38"/>
      <c r="B130" s="39"/>
      <c r="C130" s="226" t="s">
        <v>86</v>
      </c>
      <c r="D130" s="226" t="s">
        <v>145</v>
      </c>
      <c r="E130" s="227" t="s">
        <v>210</v>
      </c>
      <c r="F130" s="228" t="s">
        <v>211</v>
      </c>
      <c r="G130" s="229" t="s">
        <v>208</v>
      </c>
      <c r="H130" s="230">
        <v>80</v>
      </c>
      <c r="I130" s="231"/>
      <c r="J130" s="232">
        <f>ROUND(I130*H130,2)</f>
        <v>0</v>
      </c>
      <c r="K130" s="228" t="s">
        <v>149</v>
      </c>
      <c r="L130" s="44"/>
      <c r="M130" s="233" t="s">
        <v>1</v>
      </c>
      <c r="N130" s="234" t="s">
        <v>42</v>
      </c>
      <c r="O130" s="91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150</v>
      </c>
      <c r="AT130" s="237" t="s">
        <v>145</v>
      </c>
      <c r="AU130" s="237" t="s">
        <v>86</v>
      </c>
      <c r="AY130" s="17" t="s">
        <v>143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84</v>
      </c>
      <c r="BK130" s="238">
        <f>ROUND(I130*H130,2)</f>
        <v>0</v>
      </c>
      <c r="BL130" s="17" t="s">
        <v>150</v>
      </c>
      <c r="BM130" s="237" t="s">
        <v>212</v>
      </c>
    </row>
    <row r="131" s="14" customFormat="1">
      <c r="A131" s="14"/>
      <c r="B131" s="250"/>
      <c r="C131" s="251"/>
      <c r="D131" s="241" t="s">
        <v>152</v>
      </c>
      <c r="E131" s="252" t="s">
        <v>1</v>
      </c>
      <c r="F131" s="253" t="s">
        <v>213</v>
      </c>
      <c r="G131" s="251"/>
      <c r="H131" s="254">
        <v>80</v>
      </c>
      <c r="I131" s="255"/>
      <c r="J131" s="251"/>
      <c r="K131" s="251"/>
      <c r="L131" s="256"/>
      <c r="M131" s="257"/>
      <c r="N131" s="258"/>
      <c r="O131" s="258"/>
      <c r="P131" s="258"/>
      <c r="Q131" s="258"/>
      <c r="R131" s="258"/>
      <c r="S131" s="258"/>
      <c r="T131" s="25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0" t="s">
        <v>152</v>
      </c>
      <c r="AU131" s="260" t="s">
        <v>86</v>
      </c>
      <c r="AV131" s="14" t="s">
        <v>86</v>
      </c>
      <c r="AW131" s="14" t="s">
        <v>33</v>
      </c>
      <c r="AX131" s="14" t="s">
        <v>84</v>
      </c>
      <c r="AY131" s="260" t="s">
        <v>143</v>
      </c>
    </row>
    <row r="132" s="2" customFormat="1" ht="66.75" customHeight="1">
      <c r="A132" s="38"/>
      <c r="B132" s="39"/>
      <c r="C132" s="226" t="s">
        <v>159</v>
      </c>
      <c r="D132" s="226" t="s">
        <v>145</v>
      </c>
      <c r="E132" s="227" t="s">
        <v>214</v>
      </c>
      <c r="F132" s="228" t="s">
        <v>215</v>
      </c>
      <c r="G132" s="229" t="s">
        <v>208</v>
      </c>
      <c r="H132" s="230">
        <v>80</v>
      </c>
      <c r="I132" s="231"/>
      <c r="J132" s="232">
        <f>ROUND(I132*H132,2)</f>
        <v>0</v>
      </c>
      <c r="K132" s="228" t="s">
        <v>149</v>
      </c>
      <c r="L132" s="44"/>
      <c r="M132" s="233" t="s">
        <v>1</v>
      </c>
      <c r="N132" s="234" t="s">
        <v>42</v>
      </c>
      <c r="O132" s="91"/>
      <c r="P132" s="235">
        <f>O132*H132</f>
        <v>0</v>
      </c>
      <c r="Q132" s="235">
        <v>0</v>
      </c>
      <c r="R132" s="235">
        <f>Q132*H132</f>
        <v>0</v>
      </c>
      <c r="S132" s="235">
        <v>0.017000000000000001</v>
      </c>
      <c r="T132" s="236">
        <f>S132*H132</f>
        <v>1.3600000000000001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150</v>
      </c>
      <c r="AT132" s="237" t="s">
        <v>145</v>
      </c>
      <c r="AU132" s="237" t="s">
        <v>86</v>
      </c>
      <c r="AY132" s="17" t="s">
        <v>143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84</v>
      </c>
      <c r="BK132" s="238">
        <f>ROUND(I132*H132,2)</f>
        <v>0</v>
      </c>
      <c r="BL132" s="17" t="s">
        <v>150</v>
      </c>
      <c r="BM132" s="237" t="s">
        <v>216</v>
      </c>
    </row>
    <row r="133" s="12" customFormat="1" ht="22.8" customHeight="1">
      <c r="A133" s="12"/>
      <c r="B133" s="210"/>
      <c r="C133" s="211"/>
      <c r="D133" s="212" t="s">
        <v>76</v>
      </c>
      <c r="E133" s="224" t="s">
        <v>187</v>
      </c>
      <c r="F133" s="224" t="s">
        <v>188</v>
      </c>
      <c r="G133" s="211"/>
      <c r="H133" s="211"/>
      <c r="I133" s="214"/>
      <c r="J133" s="225">
        <f>BK133</f>
        <v>0</v>
      </c>
      <c r="K133" s="211"/>
      <c r="L133" s="216"/>
      <c r="M133" s="217"/>
      <c r="N133" s="218"/>
      <c r="O133" s="218"/>
      <c r="P133" s="219">
        <f>SUM(P134:P138)</f>
        <v>0</v>
      </c>
      <c r="Q133" s="218"/>
      <c r="R133" s="219">
        <f>SUM(R134:R138)</f>
        <v>0</v>
      </c>
      <c r="S133" s="218"/>
      <c r="T133" s="220">
        <f>SUM(T134:T138)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1" t="s">
        <v>84</v>
      </c>
      <c r="AT133" s="222" t="s">
        <v>76</v>
      </c>
      <c r="AU133" s="222" t="s">
        <v>84</v>
      </c>
      <c r="AY133" s="221" t="s">
        <v>143</v>
      </c>
      <c r="BK133" s="223">
        <f>SUM(BK134:BK138)</f>
        <v>0</v>
      </c>
    </row>
    <row r="134" s="2" customFormat="1" ht="44.25" customHeight="1">
      <c r="A134" s="38"/>
      <c r="B134" s="39"/>
      <c r="C134" s="226" t="s">
        <v>150</v>
      </c>
      <c r="D134" s="226" t="s">
        <v>145</v>
      </c>
      <c r="E134" s="227" t="s">
        <v>190</v>
      </c>
      <c r="F134" s="228" t="s">
        <v>191</v>
      </c>
      <c r="G134" s="229" t="s">
        <v>171</v>
      </c>
      <c r="H134" s="230">
        <v>1.3600000000000001</v>
      </c>
      <c r="I134" s="231"/>
      <c r="J134" s="232">
        <f>ROUND(I134*H134,2)</f>
        <v>0</v>
      </c>
      <c r="K134" s="228" t="s">
        <v>149</v>
      </c>
      <c r="L134" s="44"/>
      <c r="M134" s="233" t="s">
        <v>1</v>
      </c>
      <c r="N134" s="234" t="s">
        <v>42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150</v>
      </c>
      <c r="AT134" s="237" t="s">
        <v>145</v>
      </c>
      <c r="AU134" s="237" t="s">
        <v>86</v>
      </c>
      <c r="AY134" s="17" t="s">
        <v>143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84</v>
      </c>
      <c r="BK134" s="238">
        <f>ROUND(I134*H134,2)</f>
        <v>0</v>
      </c>
      <c r="BL134" s="17" t="s">
        <v>150</v>
      </c>
      <c r="BM134" s="237" t="s">
        <v>217</v>
      </c>
    </row>
    <row r="135" s="2" customFormat="1" ht="37.8" customHeight="1">
      <c r="A135" s="38"/>
      <c r="B135" s="39"/>
      <c r="C135" s="226" t="s">
        <v>168</v>
      </c>
      <c r="D135" s="226" t="s">
        <v>145</v>
      </c>
      <c r="E135" s="227" t="s">
        <v>193</v>
      </c>
      <c r="F135" s="228" t="s">
        <v>194</v>
      </c>
      <c r="G135" s="229" t="s">
        <v>171</v>
      </c>
      <c r="H135" s="230">
        <v>1.3600000000000001</v>
      </c>
      <c r="I135" s="231"/>
      <c r="J135" s="232">
        <f>ROUND(I135*H135,2)</f>
        <v>0</v>
      </c>
      <c r="K135" s="228" t="s">
        <v>149</v>
      </c>
      <c r="L135" s="44"/>
      <c r="M135" s="233" t="s">
        <v>1</v>
      </c>
      <c r="N135" s="234" t="s">
        <v>42</v>
      </c>
      <c r="O135" s="91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150</v>
      </c>
      <c r="AT135" s="237" t="s">
        <v>145</v>
      </c>
      <c r="AU135" s="237" t="s">
        <v>86</v>
      </c>
      <c r="AY135" s="17" t="s">
        <v>143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84</v>
      </c>
      <c r="BK135" s="238">
        <f>ROUND(I135*H135,2)</f>
        <v>0</v>
      </c>
      <c r="BL135" s="17" t="s">
        <v>150</v>
      </c>
      <c r="BM135" s="237" t="s">
        <v>218</v>
      </c>
    </row>
    <row r="136" s="2" customFormat="1" ht="49.05" customHeight="1">
      <c r="A136" s="38"/>
      <c r="B136" s="39"/>
      <c r="C136" s="226" t="s">
        <v>174</v>
      </c>
      <c r="D136" s="226" t="s">
        <v>145</v>
      </c>
      <c r="E136" s="227" t="s">
        <v>197</v>
      </c>
      <c r="F136" s="228" t="s">
        <v>198</v>
      </c>
      <c r="G136" s="229" t="s">
        <v>171</v>
      </c>
      <c r="H136" s="230">
        <v>5.4400000000000004</v>
      </c>
      <c r="I136" s="231"/>
      <c r="J136" s="232">
        <f>ROUND(I136*H136,2)</f>
        <v>0</v>
      </c>
      <c r="K136" s="228" t="s">
        <v>149</v>
      </c>
      <c r="L136" s="44"/>
      <c r="M136" s="233" t="s">
        <v>1</v>
      </c>
      <c r="N136" s="234" t="s">
        <v>42</v>
      </c>
      <c r="O136" s="91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150</v>
      </c>
      <c r="AT136" s="237" t="s">
        <v>145</v>
      </c>
      <c r="AU136" s="237" t="s">
        <v>86</v>
      </c>
      <c r="AY136" s="17" t="s">
        <v>143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84</v>
      </c>
      <c r="BK136" s="238">
        <f>ROUND(I136*H136,2)</f>
        <v>0</v>
      </c>
      <c r="BL136" s="17" t="s">
        <v>150</v>
      </c>
      <c r="BM136" s="237" t="s">
        <v>219</v>
      </c>
    </row>
    <row r="137" s="2" customFormat="1">
      <c r="A137" s="38"/>
      <c r="B137" s="39"/>
      <c r="C137" s="40"/>
      <c r="D137" s="241" t="s">
        <v>184</v>
      </c>
      <c r="E137" s="40"/>
      <c r="F137" s="261" t="s">
        <v>200</v>
      </c>
      <c r="G137" s="40"/>
      <c r="H137" s="40"/>
      <c r="I137" s="262"/>
      <c r="J137" s="40"/>
      <c r="K137" s="40"/>
      <c r="L137" s="44"/>
      <c r="M137" s="263"/>
      <c r="N137" s="264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184</v>
      </c>
      <c r="AU137" s="17" t="s">
        <v>86</v>
      </c>
    </row>
    <row r="138" s="14" customFormat="1">
      <c r="A138" s="14"/>
      <c r="B138" s="250"/>
      <c r="C138" s="251"/>
      <c r="D138" s="241" t="s">
        <v>152</v>
      </c>
      <c r="E138" s="251"/>
      <c r="F138" s="253" t="s">
        <v>220</v>
      </c>
      <c r="G138" s="251"/>
      <c r="H138" s="254">
        <v>5.4400000000000004</v>
      </c>
      <c r="I138" s="255"/>
      <c r="J138" s="251"/>
      <c r="K138" s="251"/>
      <c r="L138" s="256"/>
      <c r="M138" s="257"/>
      <c r="N138" s="258"/>
      <c r="O138" s="258"/>
      <c r="P138" s="258"/>
      <c r="Q138" s="258"/>
      <c r="R138" s="258"/>
      <c r="S138" s="258"/>
      <c r="T138" s="25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0" t="s">
        <v>152</v>
      </c>
      <c r="AU138" s="260" t="s">
        <v>86</v>
      </c>
      <c r="AV138" s="14" t="s">
        <v>86</v>
      </c>
      <c r="AW138" s="14" t="s">
        <v>4</v>
      </c>
      <c r="AX138" s="14" t="s">
        <v>84</v>
      </c>
      <c r="AY138" s="260" t="s">
        <v>143</v>
      </c>
    </row>
    <row r="139" s="12" customFormat="1" ht="22.8" customHeight="1">
      <c r="A139" s="12"/>
      <c r="B139" s="210"/>
      <c r="C139" s="211"/>
      <c r="D139" s="212" t="s">
        <v>76</v>
      </c>
      <c r="E139" s="224" t="s">
        <v>221</v>
      </c>
      <c r="F139" s="224" t="s">
        <v>222</v>
      </c>
      <c r="G139" s="211"/>
      <c r="H139" s="211"/>
      <c r="I139" s="214"/>
      <c r="J139" s="225">
        <f>BK139</f>
        <v>0</v>
      </c>
      <c r="K139" s="211"/>
      <c r="L139" s="216"/>
      <c r="M139" s="217"/>
      <c r="N139" s="218"/>
      <c r="O139" s="218"/>
      <c r="P139" s="219">
        <f>P140</f>
        <v>0</v>
      </c>
      <c r="Q139" s="218"/>
      <c r="R139" s="219">
        <f>R140</f>
        <v>0</v>
      </c>
      <c r="S139" s="218"/>
      <c r="T139" s="220">
        <f>T140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1" t="s">
        <v>84</v>
      </c>
      <c r="AT139" s="222" t="s">
        <v>76</v>
      </c>
      <c r="AU139" s="222" t="s">
        <v>84</v>
      </c>
      <c r="AY139" s="221" t="s">
        <v>143</v>
      </c>
      <c r="BK139" s="223">
        <f>BK140</f>
        <v>0</v>
      </c>
    </row>
    <row r="140" s="2" customFormat="1" ht="33" customHeight="1">
      <c r="A140" s="38"/>
      <c r="B140" s="39"/>
      <c r="C140" s="226" t="s">
        <v>180</v>
      </c>
      <c r="D140" s="226" t="s">
        <v>145</v>
      </c>
      <c r="E140" s="227" t="s">
        <v>223</v>
      </c>
      <c r="F140" s="228" t="s">
        <v>224</v>
      </c>
      <c r="G140" s="229" t="s">
        <v>171</v>
      </c>
      <c r="H140" s="230">
        <v>7.3220000000000001</v>
      </c>
      <c r="I140" s="231"/>
      <c r="J140" s="232">
        <f>ROUND(I140*H140,2)</f>
        <v>0</v>
      </c>
      <c r="K140" s="228" t="s">
        <v>149</v>
      </c>
      <c r="L140" s="44"/>
      <c r="M140" s="268" t="s">
        <v>1</v>
      </c>
      <c r="N140" s="269" t="s">
        <v>42</v>
      </c>
      <c r="O140" s="270"/>
      <c r="P140" s="271">
        <f>O140*H140</f>
        <v>0</v>
      </c>
      <c r="Q140" s="271">
        <v>0</v>
      </c>
      <c r="R140" s="271">
        <f>Q140*H140</f>
        <v>0</v>
      </c>
      <c r="S140" s="271">
        <v>0</v>
      </c>
      <c r="T140" s="27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150</v>
      </c>
      <c r="AT140" s="237" t="s">
        <v>145</v>
      </c>
      <c r="AU140" s="237" t="s">
        <v>86</v>
      </c>
      <c r="AY140" s="17" t="s">
        <v>143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84</v>
      </c>
      <c r="BK140" s="238">
        <f>ROUND(I140*H140,2)</f>
        <v>0</v>
      </c>
      <c r="BL140" s="17" t="s">
        <v>150</v>
      </c>
      <c r="BM140" s="237" t="s">
        <v>225</v>
      </c>
    </row>
    <row r="141" s="2" customFormat="1" ht="6.96" customHeight="1">
      <c r="A141" s="38"/>
      <c r="B141" s="66"/>
      <c r="C141" s="67"/>
      <c r="D141" s="67"/>
      <c r="E141" s="67"/>
      <c r="F141" s="67"/>
      <c r="G141" s="67"/>
      <c r="H141" s="67"/>
      <c r="I141" s="67"/>
      <c r="J141" s="67"/>
      <c r="K141" s="67"/>
      <c r="L141" s="44"/>
      <c r="M141" s="38"/>
      <c r="O141" s="38"/>
      <c r="P141" s="38"/>
      <c r="Q141" s="38"/>
      <c r="R141" s="38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</sheetData>
  <sheetProtection sheet="1" autoFilter="0" formatColumns="0" formatRows="0" objects="1" scenarios="1" spinCount="100000" saltValue="19VtZZO8QJhs1z4qCFW+JBEa9hNz4K8f+gd7YZGmca1bVtJd7hlQ9kn9Cn43WcpU1pTUUkaQOhZCecSJajZtog==" hashValue="sEhsTT3+zs8tlqkvhF4TFoDOIlktpXGV6Vgq4gDiMU4rr0PgH5zILfnH/OvKLzdl4YeftHQZRPUcFOKrnS74Xw==" algorithmName="SHA-512" password="CC35"/>
  <autoFilter ref="C124:K14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86</v>
      </c>
    </row>
    <row r="4" s="1" customFormat="1" ht="24.96" customHeight="1">
      <c r="B4" s="20"/>
      <c r="D4" s="148" t="s">
        <v>114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Lužná - Slezské Rudoltice, km 4,560 - 5,750</v>
      </c>
      <c r="F7" s="150"/>
      <c r="G7" s="150"/>
      <c r="H7" s="150"/>
      <c r="L7" s="20"/>
    </row>
    <row r="8" s="1" customFormat="1" ht="12" customHeight="1">
      <c r="B8" s="20"/>
      <c r="D8" s="150" t="s">
        <v>115</v>
      </c>
      <c r="L8" s="20"/>
    </row>
    <row r="9" s="2" customFormat="1" ht="16.5" customHeight="1">
      <c r="A9" s="38"/>
      <c r="B9" s="44"/>
      <c r="C9" s="38"/>
      <c r="D9" s="38"/>
      <c r="E9" s="151" t="s">
        <v>226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117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227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21</v>
      </c>
      <c r="E14" s="38"/>
      <c r="F14" s="141" t="s">
        <v>22</v>
      </c>
      <c r="G14" s="38"/>
      <c r="H14" s="38"/>
      <c r="I14" s="150" t="s">
        <v>23</v>
      </c>
      <c r="J14" s="153" t="str">
        <f>'Rekapitulace stavby'!AN8</f>
        <v>6. 3. 2023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25</v>
      </c>
      <c r="E16" s="38"/>
      <c r="F16" s="38"/>
      <c r="G16" s="38"/>
      <c r="H16" s="38"/>
      <c r="I16" s="150" t="s">
        <v>26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28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29</v>
      </c>
      <c r="E19" s="38"/>
      <c r="F19" s="38"/>
      <c r="G19" s="38"/>
      <c r="H19" s="38"/>
      <c r="I19" s="150" t="s">
        <v>26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31</v>
      </c>
      <c r="E22" s="38"/>
      <c r="F22" s="38"/>
      <c r="G22" s="38"/>
      <c r="H22" s="38"/>
      <c r="I22" s="150" t="s">
        <v>26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32</v>
      </c>
      <c r="F23" s="38"/>
      <c r="G23" s="38"/>
      <c r="H23" s="38"/>
      <c r="I23" s="150" t="s">
        <v>28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34</v>
      </c>
      <c r="E25" s="38"/>
      <c r="F25" s="38"/>
      <c r="G25" s="38"/>
      <c r="H25" s="38"/>
      <c r="I25" s="150" t="s">
        <v>26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35</v>
      </c>
      <c r="F26" s="38"/>
      <c r="G26" s="38"/>
      <c r="H26" s="38"/>
      <c r="I26" s="150" t="s">
        <v>28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36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37</v>
      </c>
      <c r="E32" s="38"/>
      <c r="F32" s="38"/>
      <c r="G32" s="38"/>
      <c r="H32" s="38"/>
      <c r="I32" s="38"/>
      <c r="J32" s="160">
        <f>ROUND(J122,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39</v>
      </c>
      <c r="G34" s="38"/>
      <c r="H34" s="38"/>
      <c r="I34" s="161" t="s">
        <v>38</v>
      </c>
      <c r="J34" s="161" t="s">
        <v>40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41</v>
      </c>
      <c r="E35" s="150" t="s">
        <v>42</v>
      </c>
      <c r="F35" s="163">
        <f>ROUND((SUM(BE122:BE137)),  2)</f>
        <v>0</v>
      </c>
      <c r="G35" s="38"/>
      <c r="H35" s="38"/>
      <c r="I35" s="164">
        <v>0.20999999999999999</v>
      </c>
      <c r="J35" s="163">
        <f>ROUND(((SUM(BE122:BE137))*I35),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43</v>
      </c>
      <c r="F36" s="163">
        <f>ROUND((SUM(BF122:BF137)),  2)</f>
        <v>0</v>
      </c>
      <c r="G36" s="38"/>
      <c r="H36" s="38"/>
      <c r="I36" s="164">
        <v>0.14999999999999999</v>
      </c>
      <c r="J36" s="163">
        <f>ROUND(((SUM(BF122:BF137))*I36),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44</v>
      </c>
      <c r="F37" s="163">
        <f>ROUND((SUM(BG122:BG137)),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45</v>
      </c>
      <c r="F38" s="163">
        <f>ROUND((SUM(BH122:BH137)),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46</v>
      </c>
      <c r="F39" s="163">
        <f>ROUND((SUM(BI122:BI137)),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47</v>
      </c>
      <c r="E41" s="167"/>
      <c r="F41" s="167"/>
      <c r="G41" s="168" t="s">
        <v>48</v>
      </c>
      <c r="H41" s="169" t="s">
        <v>49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50</v>
      </c>
      <c r="E50" s="173"/>
      <c r="F50" s="173"/>
      <c r="G50" s="172" t="s">
        <v>51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5"/>
      <c r="J61" s="177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54</v>
      </c>
      <c r="E65" s="178"/>
      <c r="F65" s="178"/>
      <c r="G65" s="172" t="s">
        <v>55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5"/>
      <c r="J76" s="177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Lužná - Slezské Rudoltice, km 4,560 - 5,750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115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226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117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SO-02.01 - odtěžení nánosů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21</v>
      </c>
      <c r="D91" s="40"/>
      <c r="E91" s="40"/>
      <c r="F91" s="27" t="str">
        <f>F14</f>
        <v>Slezské Rudoltice</v>
      </c>
      <c r="G91" s="40"/>
      <c r="H91" s="40"/>
      <c r="I91" s="32" t="s">
        <v>23</v>
      </c>
      <c r="J91" s="79" t="str">
        <f>IF(J14="","",J14)</f>
        <v>6. 3. 2023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25</v>
      </c>
      <c r="D93" s="40"/>
      <c r="E93" s="40"/>
      <c r="F93" s="27" t="str">
        <f>E17</f>
        <v xml:space="preserve"> </v>
      </c>
      <c r="G93" s="40"/>
      <c r="H93" s="40"/>
      <c r="I93" s="32" t="s">
        <v>31</v>
      </c>
      <c r="J93" s="36" t="str">
        <f>E23</f>
        <v>Ing. Alena Šarmanová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29</v>
      </c>
      <c r="D94" s="40"/>
      <c r="E94" s="40"/>
      <c r="F94" s="27" t="str">
        <f>IF(E20="","",E20)</f>
        <v>Vyplň údaj</v>
      </c>
      <c r="G94" s="40"/>
      <c r="H94" s="40"/>
      <c r="I94" s="32" t="s">
        <v>34</v>
      </c>
      <c r="J94" s="36" t="str">
        <f>E26</f>
        <v>Ing. Jiří Skalník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120</v>
      </c>
      <c r="D96" s="185"/>
      <c r="E96" s="185"/>
      <c r="F96" s="185"/>
      <c r="G96" s="185"/>
      <c r="H96" s="185"/>
      <c r="I96" s="185"/>
      <c r="J96" s="186" t="s">
        <v>121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122</v>
      </c>
      <c r="D98" s="40"/>
      <c r="E98" s="40"/>
      <c r="F98" s="40"/>
      <c r="G98" s="40"/>
      <c r="H98" s="40"/>
      <c r="I98" s="40"/>
      <c r="J98" s="110">
        <f>J122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123</v>
      </c>
    </row>
    <row r="99" s="9" customFormat="1" ht="24.96" customHeight="1">
      <c r="A99" s="9"/>
      <c r="B99" s="188"/>
      <c r="C99" s="189"/>
      <c r="D99" s="190" t="s">
        <v>124</v>
      </c>
      <c r="E99" s="191"/>
      <c r="F99" s="191"/>
      <c r="G99" s="191"/>
      <c r="H99" s="191"/>
      <c r="I99" s="191"/>
      <c r="J99" s="192">
        <f>J123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125</v>
      </c>
      <c r="E100" s="196"/>
      <c r="F100" s="196"/>
      <c r="G100" s="196"/>
      <c r="H100" s="196"/>
      <c r="I100" s="196"/>
      <c r="J100" s="197">
        <f>J124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128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3" t="str">
        <f>E7</f>
        <v>Lužná - Slezské Rudoltice, km 4,560 - 5,750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1" customFormat="1" ht="12" customHeight="1">
      <c r="B111" s="21"/>
      <c r="C111" s="32" t="s">
        <v>115</v>
      </c>
      <c r="D111" s="22"/>
      <c r="E111" s="22"/>
      <c r="F111" s="22"/>
      <c r="G111" s="22"/>
      <c r="H111" s="22"/>
      <c r="I111" s="22"/>
      <c r="J111" s="22"/>
      <c r="K111" s="22"/>
      <c r="L111" s="20"/>
    </row>
    <row r="112" s="2" customFormat="1" ht="16.5" customHeight="1">
      <c r="A112" s="38"/>
      <c r="B112" s="39"/>
      <c r="C112" s="40"/>
      <c r="D112" s="40"/>
      <c r="E112" s="183" t="s">
        <v>226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117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E11</f>
        <v>SO-02.01 - odtěžení nánosů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21</v>
      </c>
      <c r="D116" s="40"/>
      <c r="E116" s="40"/>
      <c r="F116" s="27" t="str">
        <f>F14</f>
        <v>Slezské Rudoltice</v>
      </c>
      <c r="G116" s="40"/>
      <c r="H116" s="40"/>
      <c r="I116" s="32" t="s">
        <v>23</v>
      </c>
      <c r="J116" s="79" t="str">
        <f>IF(J14="","",J14)</f>
        <v>6. 3. 2023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25</v>
      </c>
      <c r="D118" s="40"/>
      <c r="E118" s="40"/>
      <c r="F118" s="27" t="str">
        <f>E17</f>
        <v xml:space="preserve"> </v>
      </c>
      <c r="G118" s="40"/>
      <c r="H118" s="40"/>
      <c r="I118" s="32" t="s">
        <v>31</v>
      </c>
      <c r="J118" s="36" t="str">
        <f>E23</f>
        <v>Ing. Alena Šarmanová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29</v>
      </c>
      <c r="D119" s="40"/>
      <c r="E119" s="40"/>
      <c r="F119" s="27" t="str">
        <f>IF(E20="","",E20)</f>
        <v>Vyplň údaj</v>
      </c>
      <c r="G119" s="40"/>
      <c r="H119" s="40"/>
      <c r="I119" s="32" t="s">
        <v>34</v>
      </c>
      <c r="J119" s="36" t="str">
        <f>E26</f>
        <v>Ing. Jiří Skalník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9"/>
      <c r="B121" s="200"/>
      <c r="C121" s="201" t="s">
        <v>129</v>
      </c>
      <c r="D121" s="202" t="s">
        <v>62</v>
      </c>
      <c r="E121" s="202" t="s">
        <v>58</v>
      </c>
      <c r="F121" s="202" t="s">
        <v>59</v>
      </c>
      <c r="G121" s="202" t="s">
        <v>130</v>
      </c>
      <c r="H121" s="202" t="s">
        <v>131</v>
      </c>
      <c r="I121" s="202" t="s">
        <v>132</v>
      </c>
      <c r="J121" s="202" t="s">
        <v>121</v>
      </c>
      <c r="K121" s="203" t="s">
        <v>133</v>
      </c>
      <c r="L121" s="204"/>
      <c r="M121" s="100" t="s">
        <v>1</v>
      </c>
      <c r="N121" s="101" t="s">
        <v>41</v>
      </c>
      <c r="O121" s="101" t="s">
        <v>134</v>
      </c>
      <c r="P121" s="101" t="s">
        <v>135</v>
      </c>
      <c r="Q121" s="101" t="s">
        <v>136</v>
      </c>
      <c r="R121" s="101" t="s">
        <v>137</v>
      </c>
      <c r="S121" s="101" t="s">
        <v>138</v>
      </c>
      <c r="T121" s="102" t="s">
        <v>139</v>
      </c>
      <c r="U121" s="199"/>
      <c r="V121" s="199"/>
      <c r="W121" s="199"/>
      <c r="X121" s="199"/>
      <c r="Y121" s="199"/>
      <c r="Z121" s="199"/>
      <c r="AA121" s="199"/>
      <c r="AB121" s="199"/>
      <c r="AC121" s="199"/>
      <c r="AD121" s="199"/>
      <c r="AE121" s="199"/>
    </row>
    <row r="122" s="2" customFormat="1" ht="22.8" customHeight="1">
      <c r="A122" s="38"/>
      <c r="B122" s="39"/>
      <c r="C122" s="107" t="s">
        <v>140</v>
      </c>
      <c r="D122" s="40"/>
      <c r="E122" s="40"/>
      <c r="F122" s="40"/>
      <c r="G122" s="40"/>
      <c r="H122" s="40"/>
      <c r="I122" s="40"/>
      <c r="J122" s="205">
        <f>BK122</f>
        <v>0</v>
      </c>
      <c r="K122" s="40"/>
      <c r="L122" s="44"/>
      <c r="M122" s="103"/>
      <c r="N122" s="206"/>
      <c r="O122" s="104"/>
      <c r="P122" s="207">
        <f>P123</f>
        <v>0</v>
      </c>
      <c r="Q122" s="104"/>
      <c r="R122" s="207">
        <f>R123</f>
        <v>0</v>
      </c>
      <c r="S122" s="104"/>
      <c r="T122" s="208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76</v>
      </c>
      <c r="AU122" s="17" t="s">
        <v>123</v>
      </c>
      <c r="BK122" s="209">
        <f>BK123</f>
        <v>0</v>
      </c>
    </row>
    <row r="123" s="12" customFormat="1" ht="25.92" customHeight="1">
      <c r="A123" s="12"/>
      <c r="B123" s="210"/>
      <c r="C123" s="211"/>
      <c r="D123" s="212" t="s">
        <v>76</v>
      </c>
      <c r="E123" s="213" t="s">
        <v>141</v>
      </c>
      <c r="F123" s="213" t="s">
        <v>142</v>
      </c>
      <c r="G123" s="211"/>
      <c r="H123" s="211"/>
      <c r="I123" s="214"/>
      <c r="J123" s="215">
        <f>BK123</f>
        <v>0</v>
      </c>
      <c r="K123" s="211"/>
      <c r="L123" s="216"/>
      <c r="M123" s="217"/>
      <c r="N123" s="218"/>
      <c r="O123" s="218"/>
      <c r="P123" s="219">
        <f>P124</f>
        <v>0</v>
      </c>
      <c r="Q123" s="218"/>
      <c r="R123" s="219">
        <f>R124</f>
        <v>0</v>
      </c>
      <c r="S123" s="218"/>
      <c r="T123" s="220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84</v>
      </c>
      <c r="AT123" s="222" t="s">
        <v>76</v>
      </c>
      <c r="AU123" s="222" t="s">
        <v>77</v>
      </c>
      <c r="AY123" s="221" t="s">
        <v>143</v>
      </c>
      <c r="BK123" s="223">
        <f>BK124</f>
        <v>0</v>
      </c>
    </row>
    <row r="124" s="12" customFormat="1" ht="22.8" customHeight="1">
      <c r="A124" s="12"/>
      <c r="B124" s="210"/>
      <c r="C124" s="211"/>
      <c r="D124" s="212" t="s">
        <v>76</v>
      </c>
      <c r="E124" s="224" t="s">
        <v>84</v>
      </c>
      <c r="F124" s="224" t="s">
        <v>144</v>
      </c>
      <c r="G124" s="211"/>
      <c r="H124" s="211"/>
      <c r="I124" s="214"/>
      <c r="J124" s="225">
        <f>BK124</f>
        <v>0</v>
      </c>
      <c r="K124" s="211"/>
      <c r="L124" s="216"/>
      <c r="M124" s="217"/>
      <c r="N124" s="218"/>
      <c r="O124" s="218"/>
      <c r="P124" s="219">
        <f>SUM(P125:P137)</f>
        <v>0</v>
      </c>
      <c r="Q124" s="218"/>
      <c r="R124" s="219">
        <f>SUM(R125:R137)</f>
        <v>0</v>
      </c>
      <c r="S124" s="218"/>
      <c r="T124" s="220">
        <f>SUM(T125:T137)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84</v>
      </c>
      <c r="AT124" s="222" t="s">
        <v>76</v>
      </c>
      <c r="AU124" s="222" t="s">
        <v>84</v>
      </c>
      <c r="AY124" s="221" t="s">
        <v>143</v>
      </c>
      <c r="BK124" s="223">
        <f>SUM(BK125:BK137)</f>
        <v>0</v>
      </c>
    </row>
    <row r="125" s="2" customFormat="1" ht="33" customHeight="1">
      <c r="A125" s="38"/>
      <c r="B125" s="39"/>
      <c r="C125" s="226" t="s">
        <v>84</v>
      </c>
      <c r="D125" s="226" t="s">
        <v>145</v>
      </c>
      <c r="E125" s="227" t="s">
        <v>228</v>
      </c>
      <c r="F125" s="228" t="s">
        <v>229</v>
      </c>
      <c r="G125" s="229" t="s">
        <v>148</v>
      </c>
      <c r="H125" s="230">
        <v>30</v>
      </c>
      <c r="I125" s="231"/>
      <c r="J125" s="232">
        <f>ROUND(I125*H125,2)</f>
        <v>0</v>
      </c>
      <c r="K125" s="228" t="s">
        <v>149</v>
      </c>
      <c r="L125" s="44"/>
      <c r="M125" s="233" t="s">
        <v>1</v>
      </c>
      <c r="N125" s="234" t="s">
        <v>42</v>
      </c>
      <c r="O125" s="91"/>
      <c r="P125" s="235">
        <f>O125*H125</f>
        <v>0</v>
      </c>
      <c r="Q125" s="235">
        <v>0</v>
      </c>
      <c r="R125" s="235">
        <f>Q125*H125</f>
        <v>0</v>
      </c>
      <c r="S125" s="235">
        <v>0</v>
      </c>
      <c r="T125" s="23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7" t="s">
        <v>150</v>
      </c>
      <c r="AT125" s="237" t="s">
        <v>145</v>
      </c>
      <c r="AU125" s="237" t="s">
        <v>86</v>
      </c>
      <c r="AY125" s="17" t="s">
        <v>143</v>
      </c>
      <c r="BE125" s="238">
        <f>IF(N125="základní",J125,0)</f>
        <v>0</v>
      </c>
      <c r="BF125" s="238">
        <f>IF(N125="snížená",J125,0)</f>
        <v>0</v>
      </c>
      <c r="BG125" s="238">
        <f>IF(N125="zákl. přenesená",J125,0)</f>
        <v>0</v>
      </c>
      <c r="BH125" s="238">
        <f>IF(N125="sníž. přenesená",J125,0)</f>
        <v>0</v>
      </c>
      <c r="BI125" s="238">
        <f>IF(N125="nulová",J125,0)</f>
        <v>0</v>
      </c>
      <c r="BJ125" s="17" t="s">
        <v>84</v>
      </c>
      <c r="BK125" s="238">
        <f>ROUND(I125*H125,2)</f>
        <v>0</v>
      </c>
      <c r="BL125" s="17" t="s">
        <v>150</v>
      </c>
      <c r="BM125" s="237" t="s">
        <v>230</v>
      </c>
    </row>
    <row r="126" s="13" customFormat="1">
      <c r="A126" s="13"/>
      <c r="B126" s="239"/>
      <c r="C126" s="240"/>
      <c r="D126" s="241" t="s">
        <v>152</v>
      </c>
      <c r="E126" s="242" t="s">
        <v>1</v>
      </c>
      <c r="F126" s="243" t="s">
        <v>231</v>
      </c>
      <c r="G126" s="240"/>
      <c r="H126" s="242" t="s">
        <v>1</v>
      </c>
      <c r="I126" s="244"/>
      <c r="J126" s="240"/>
      <c r="K126" s="240"/>
      <c r="L126" s="245"/>
      <c r="M126" s="246"/>
      <c r="N126" s="247"/>
      <c r="O126" s="247"/>
      <c r="P126" s="247"/>
      <c r="Q126" s="247"/>
      <c r="R126" s="247"/>
      <c r="S126" s="247"/>
      <c r="T126" s="24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9" t="s">
        <v>152</v>
      </c>
      <c r="AU126" s="249" t="s">
        <v>86</v>
      </c>
      <c r="AV126" s="13" t="s">
        <v>84</v>
      </c>
      <c r="AW126" s="13" t="s">
        <v>33</v>
      </c>
      <c r="AX126" s="13" t="s">
        <v>77</v>
      </c>
      <c r="AY126" s="249" t="s">
        <v>143</v>
      </c>
    </row>
    <row r="127" s="14" customFormat="1">
      <c r="A127" s="14"/>
      <c r="B127" s="250"/>
      <c r="C127" s="251"/>
      <c r="D127" s="241" t="s">
        <v>152</v>
      </c>
      <c r="E127" s="252" t="s">
        <v>1</v>
      </c>
      <c r="F127" s="253" t="s">
        <v>232</v>
      </c>
      <c r="G127" s="251"/>
      <c r="H127" s="254">
        <v>30</v>
      </c>
      <c r="I127" s="255"/>
      <c r="J127" s="251"/>
      <c r="K127" s="251"/>
      <c r="L127" s="256"/>
      <c r="M127" s="257"/>
      <c r="N127" s="258"/>
      <c r="O127" s="258"/>
      <c r="P127" s="258"/>
      <c r="Q127" s="258"/>
      <c r="R127" s="258"/>
      <c r="S127" s="258"/>
      <c r="T127" s="259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0" t="s">
        <v>152</v>
      </c>
      <c r="AU127" s="260" t="s">
        <v>86</v>
      </c>
      <c r="AV127" s="14" t="s">
        <v>86</v>
      </c>
      <c r="AW127" s="14" t="s">
        <v>33</v>
      </c>
      <c r="AX127" s="14" t="s">
        <v>84</v>
      </c>
      <c r="AY127" s="260" t="s">
        <v>143</v>
      </c>
    </row>
    <row r="128" s="2" customFormat="1" ht="55.5" customHeight="1">
      <c r="A128" s="38"/>
      <c r="B128" s="39"/>
      <c r="C128" s="226" t="s">
        <v>86</v>
      </c>
      <c r="D128" s="226" t="s">
        <v>145</v>
      </c>
      <c r="E128" s="227" t="s">
        <v>233</v>
      </c>
      <c r="F128" s="228" t="s">
        <v>234</v>
      </c>
      <c r="G128" s="229" t="s">
        <v>148</v>
      </c>
      <c r="H128" s="230">
        <v>30</v>
      </c>
      <c r="I128" s="231"/>
      <c r="J128" s="232">
        <f>ROUND(I128*H128,2)</f>
        <v>0</v>
      </c>
      <c r="K128" s="228" t="s">
        <v>149</v>
      </c>
      <c r="L128" s="44"/>
      <c r="M128" s="233" t="s">
        <v>1</v>
      </c>
      <c r="N128" s="234" t="s">
        <v>42</v>
      </c>
      <c r="O128" s="91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7" t="s">
        <v>150</v>
      </c>
      <c r="AT128" s="237" t="s">
        <v>145</v>
      </c>
      <c r="AU128" s="237" t="s">
        <v>86</v>
      </c>
      <c r="AY128" s="17" t="s">
        <v>143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7" t="s">
        <v>84</v>
      </c>
      <c r="BK128" s="238">
        <f>ROUND(I128*H128,2)</f>
        <v>0</v>
      </c>
      <c r="BL128" s="17" t="s">
        <v>150</v>
      </c>
      <c r="BM128" s="237" t="s">
        <v>235</v>
      </c>
    </row>
    <row r="129" s="2" customFormat="1" ht="62.7" customHeight="1">
      <c r="A129" s="38"/>
      <c r="B129" s="39"/>
      <c r="C129" s="226" t="s">
        <v>159</v>
      </c>
      <c r="D129" s="226" t="s">
        <v>145</v>
      </c>
      <c r="E129" s="227" t="s">
        <v>236</v>
      </c>
      <c r="F129" s="228" t="s">
        <v>237</v>
      </c>
      <c r="G129" s="229" t="s">
        <v>148</v>
      </c>
      <c r="H129" s="230">
        <v>30</v>
      </c>
      <c r="I129" s="231"/>
      <c r="J129" s="232">
        <f>ROUND(I129*H129,2)</f>
        <v>0</v>
      </c>
      <c r="K129" s="228" t="s">
        <v>149</v>
      </c>
      <c r="L129" s="44"/>
      <c r="M129" s="233" t="s">
        <v>1</v>
      </c>
      <c r="N129" s="234" t="s">
        <v>42</v>
      </c>
      <c r="O129" s="91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150</v>
      </c>
      <c r="AT129" s="237" t="s">
        <v>145</v>
      </c>
      <c r="AU129" s="237" t="s">
        <v>86</v>
      </c>
      <c r="AY129" s="17" t="s">
        <v>143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84</v>
      </c>
      <c r="BK129" s="238">
        <f>ROUND(I129*H129,2)</f>
        <v>0</v>
      </c>
      <c r="BL129" s="17" t="s">
        <v>150</v>
      </c>
      <c r="BM129" s="237" t="s">
        <v>238</v>
      </c>
    </row>
    <row r="130" s="2" customFormat="1">
      <c r="A130" s="38"/>
      <c r="B130" s="39"/>
      <c r="C130" s="40"/>
      <c r="D130" s="241" t="s">
        <v>184</v>
      </c>
      <c r="E130" s="40"/>
      <c r="F130" s="261" t="s">
        <v>239</v>
      </c>
      <c r="G130" s="40"/>
      <c r="H130" s="40"/>
      <c r="I130" s="262"/>
      <c r="J130" s="40"/>
      <c r="K130" s="40"/>
      <c r="L130" s="44"/>
      <c r="M130" s="263"/>
      <c r="N130" s="264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184</v>
      </c>
      <c r="AU130" s="17" t="s">
        <v>86</v>
      </c>
    </row>
    <row r="131" s="14" customFormat="1">
      <c r="A131" s="14"/>
      <c r="B131" s="250"/>
      <c r="C131" s="251"/>
      <c r="D131" s="241" t="s">
        <v>152</v>
      </c>
      <c r="E131" s="252" t="s">
        <v>1</v>
      </c>
      <c r="F131" s="253" t="s">
        <v>240</v>
      </c>
      <c r="G131" s="251"/>
      <c r="H131" s="254">
        <v>30</v>
      </c>
      <c r="I131" s="255"/>
      <c r="J131" s="251"/>
      <c r="K131" s="251"/>
      <c r="L131" s="256"/>
      <c r="M131" s="257"/>
      <c r="N131" s="258"/>
      <c r="O131" s="258"/>
      <c r="P131" s="258"/>
      <c r="Q131" s="258"/>
      <c r="R131" s="258"/>
      <c r="S131" s="258"/>
      <c r="T131" s="25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0" t="s">
        <v>152</v>
      </c>
      <c r="AU131" s="260" t="s">
        <v>86</v>
      </c>
      <c r="AV131" s="14" t="s">
        <v>86</v>
      </c>
      <c r="AW131" s="14" t="s">
        <v>33</v>
      </c>
      <c r="AX131" s="14" t="s">
        <v>84</v>
      </c>
      <c r="AY131" s="260" t="s">
        <v>143</v>
      </c>
    </row>
    <row r="132" s="2" customFormat="1" ht="62.7" customHeight="1">
      <c r="A132" s="38"/>
      <c r="B132" s="39"/>
      <c r="C132" s="226" t="s">
        <v>150</v>
      </c>
      <c r="D132" s="226" t="s">
        <v>145</v>
      </c>
      <c r="E132" s="227" t="s">
        <v>155</v>
      </c>
      <c r="F132" s="228" t="s">
        <v>156</v>
      </c>
      <c r="G132" s="229" t="s">
        <v>148</v>
      </c>
      <c r="H132" s="230">
        <v>30</v>
      </c>
      <c r="I132" s="231"/>
      <c r="J132" s="232">
        <f>ROUND(I132*H132,2)</f>
        <v>0</v>
      </c>
      <c r="K132" s="228" t="s">
        <v>149</v>
      </c>
      <c r="L132" s="44"/>
      <c r="M132" s="233" t="s">
        <v>1</v>
      </c>
      <c r="N132" s="234" t="s">
        <v>42</v>
      </c>
      <c r="O132" s="91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150</v>
      </c>
      <c r="AT132" s="237" t="s">
        <v>145</v>
      </c>
      <c r="AU132" s="237" t="s">
        <v>86</v>
      </c>
      <c r="AY132" s="17" t="s">
        <v>143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84</v>
      </c>
      <c r="BK132" s="238">
        <f>ROUND(I132*H132,2)</f>
        <v>0</v>
      </c>
      <c r="BL132" s="17" t="s">
        <v>150</v>
      </c>
      <c r="BM132" s="237" t="s">
        <v>241</v>
      </c>
    </row>
    <row r="133" s="14" customFormat="1">
      <c r="A133" s="14"/>
      <c r="B133" s="250"/>
      <c r="C133" s="251"/>
      <c r="D133" s="241" t="s">
        <v>152</v>
      </c>
      <c r="E133" s="252" t="s">
        <v>1</v>
      </c>
      <c r="F133" s="253" t="s">
        <v>242</v>
      </c>
      <c r="G133" s="251"/>
      <c r="H133" s="254">
        <v>30</v>
      </c>
      <c r="I133" s="255"/>
      <c r="J133" s="251"/>
      <c r="K133" s="251"/>
      <c r="L133" s="256"/>
      <c r="M133" s="257"/>
      <c r="N133" s="258"/>
      <c r="O133" s="258"/>
      <c r="P133" s="258"/>
      <c r="Q133" s="258"/>
      <c r="R133" s="258"/>
      <c r="S133" s="258"/>
      <c r="T133" s="25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0" t="s">
        <v>152</v>
      </c>
      <c r="AU133" s="260" t="s">
        <v>86</v>
      </c>
      <c r="AV133" s="14" t="s">
        <v>86</v>
      </c>
      <c r="AW133" s="14" t="s">
        <v>33</v>
      </c>
      <c r="AX133" s="14" t="s">
        <v>84</v>
      </c>
      <c r="AY133" s="260" t="s">
        <v>143</v>
      </c>
    </row>
    <row r="134" s="2" customFormat="1" ht="44.25" customHeight="1">
      <c r="A134" s="38"/>
      <c r="B134" s="39"/>
      <c r="C134" s="226" t="s">
        <v>168</v>
      </c>
      <c r="D134" s="226" t="s">
        <v>145</v>
      </c>
      <c r="E134" s="227" t="s">
        <v>169</v>
      </c>
      <c r="F134" s="228" t="s">
        <v>170</v>
      </c>
      <c r="G134" s="229" t="s">
        <v>171</v>
      </c>
      <c r="H134" s="230">
        <v>50.100000000000001</v>
      </c>
      <c r="I134" s="231"/>
      <c r="J134" s="232">
        <f>ROUND(I134*H134,2)</f>
        <v>0</v>
      </c>
      <c r="K134" s="228" t="s">
        <v>149</v>
      </c>
      <c r="L134" s="44"/>
      <c r="M134" s="233" t="s">
        <v>1</v>
      </c>
      <c r="N134" s="234" t="s">
        <v>42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150</v>
      </c>
      <c r="AT134" s="237" t="s">
        <v>145</v>
      </c>
      <c r="AU134" s="237" t="s">
        <v>86</v>
      </c>
      <c r="AY134" s="17" t="s">
        <v>143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84</v>
      </c>
      <c r="BK134" s="238">
        <f>ROUND(I134*H134,2)</f>
        <v>0</v>
      </c>
      <c r="BL134" s="17" t="s">
        <v>150</v>
      </c>
      <c r="BM134" s="237" t="s">
        <v>243</v>
      </c>
    </row>
    <row r="135" s="14" customFormat="1">
      <c r="A135" s="14"/>
      <c r="B135" s="250"/>
      <c r="C135" s="251"/>
      <c r="D135" s="241" t="s">
        <v>152</v>
      </c>
      <c r="E135" s="252" t="s">
        <v>1</v>
      </c>
      <c r="F135" s="253" t="s">
        <v>244</v>
      </c>
      <c r="G135" s="251"/>
      <c r="H135" s="254">
        <v>50.100000000000001</v>
      </c>
      <c r="I135" s="255"/>
      <c r="J135" s="251"/>
      <c r="K135" s="251"/>
      <c r="L135" s="256"/>
      <c r="M135" s="257"/>
      <c r="N135" s="258"/>
      <c r="O135" s="258"/>
      <c r="P135" s="258"/>
      <c r="Q135" s="258"/>
      <c r="R135" s="258"/>
      <c r="S135" s="258"/>
      <c r="T135" s="25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0" t="s">
        <v>152</v>
      </c>
      <c r="AU135" s="260" t="s">
        <v>86</v>
      </c>
      <c r="AV135" s="14" t="s">
        <v>86</v>
      </c>
      <c r="AW135" s="14" t="s">
        <v>33</v>
      </c>
      <c r="AX135" s="14" t="s">
        <v>84</v>
      </c>
      <c r="AY135" s="260" t="s">
        <v>143</v>
      </c>
    </row>
    <row r="136" s="2" customFormat="1" ht="37.8" customHeight="1">
      <c r="A136" s="38"/>
      <c r="B136" s="39"/>
      <c r="C136" s="226" t="s">
        <v>174</v>
      </c>
      <c r="D136" s="226" t="s">
        <v>145</v>
      </c>
      <c r="E136" s="227" t="s">
        <v>175</v>
      </c>
      <c r="F136" s="228" t="s">
        <v>176</v>
      </c>
      <c r="G136" s="229" t="s">
        <v>148</v>
      </c>
      <c r="H136" s="230">
        <v>30</v>
      </c>
      <c r="I136" s="231"/>
      <c r="J136" s="232">
        <f>ROUND(I136*H136,2)</f>
        <v>0</v>
      </c>
      <c r="K136" s="228" t="s">
        <v>149</v>
      </c>
      <c r="L136" s="44"/>
      <c r="M136" s="233" t="s">
        <v>1</v>
      </c>
      <c r="N136" s="234" t="s">
        <v>42</v>
      </c>
      <c r="O136" s="91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150</v>
      </c>
      <c r="AT136" s="237" t="s">
        <v>145</v>
      </c>
      <c r="AU136" s="237" t="s">
        <v>86</v>
      </c>
      <c r="AY136" s="17" t="s">
        <v>143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84</v>
      </c>
      <c r="BK136" s="238">
        <f>ROUND(I136*H136,2)</f>
        <v>0</v>
      </c>
      <c r="BL136" s="17" t="s">
        <v>150</v>
      </c>
      <c r="BM136" s="237" t="s">
        <v>245</v>
      </c>
    </row>
    <row r="137" s="14" customFormat="1">
      <c r="A137" s="14"/>
      <c r="B137" s="250"/>
      <c r="C137" s="251"/>
      <c r="D137" s="241" t="s">
        <v>152</v>
      </c>
      <c r="E137" s="252" t="s">
        <v>1</v>
      </c>
      <c r="F137" s="253" t="s">
        <v>242</v>
      </c>
      <c r="G137" s="251"/>
      <c r="H137" s="254">
        <v>30</v>
      </c>
      <c r="I137" s="255"/>
      <c r="J137" s="251"/>
      <c r="K137" s="251"/>
      <c r="L137" s="256"/>
      <c r="M137" s="265"/>
      <c r="N137" s="266"/>
      <c r="O137" s="266"/>
      <c r="P137" s="266"/>
      <c r="Q137" s="266"/>
      <c r="R137" s="266"/>
      <c r="S137" s="266"/>
      <c r="T137" s="267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0" t="s">
        <v>152</v>
      </c>
      <c r="AU137" s="260" t="s">
        <v>86</v>
      </c>
      <c r="AV137" s="14" t="s">
        <v>86</v>
      </c>
      <c r="AW137" s="14" t="s">
        <v>33</v>
      </c>
      <c r="AX137" s="14" t="s">
        <v>84</v>
      </c>
      <c r="AY137" s="260" t="s">
        <v>143</v>
      </c>
    </row>
    <row r="138" s="2" customFormat="1" ht="6.96" customHeight="1">
      <c r="A138" s="38"/>
      <c r="B138" s="66"/>
      <c r="C138" s="67"/>
      <c r="D138" s="67"/>
      <c r="E138" s="67"/>
      <c r="F138" s="67"/>
      <c r="G138" s="67"/>
      <c r="H138" s="67"/>
      <c r="I138" s="67"/>
      <c r="J138" s="67"/>
      <c r="K138" s="67"/>
      <c r="L138" s="44"/>
      <c r="M138" s="38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</sheetData>
  <sheetProtection sheet="1" autoFilter="0" formatColumns="0" formatRows="0" objects="1" scenarios="1" spinCount="100000" saltValue="ZLoIj4XEcvp0HMVjqO1EFEaLxlEMTCv6of70qrJr9ZnyowZnBgmhKun6raZmBxet0r3JzjVSyQKhRtMV3tbBag==" hashValue="GWBY49ZD4MezFzx3ZicH9Q58Y4GKsyAO8aNkD4qJa8ZtZwX3Nfkeh98Nrb5ys3jx0MYO1vbBbdDt2NKdu34gPA==" algorithmName="SHA-512" password="CC35"/>
  <autoFilter ref="C121:K13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104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86</v>
      </c>
    </row>
    <row r="4" s="1" customFormat="1" ht="24.96" customHeight="1">
      <c r="B4" s="20"/>
      <c r="D4" s="148" t="s">
        <v>114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Lužná - Slezské Rudoltice, km 4,560 - 5,750</v>
      </c>
      <c r="F7" s="150"/>
      <c r="G7" s="150"/>
      <c r="H7" s="150"/>
      <c r="L7" s="20"/>
    </row>
    <row r="8" s="1" customFormat="1" ht="12" customHeight="1">
      <c r="B8" s="20"/>
      <c r="D8" s="150" t="s">
        <v>115</v>
      </c>
      <c r="L8" s="20"/>
    </row>
    <row r="9" s="2" customFormat="1" ht="16.5" customHeight="1">
      <c r="A9" s="38"/>
      <c r="B9" s="44"/>
      <c r="C9" s="38"/>
      <c r="D9" s="38"/>
      <c r="E9" s="151" t="s">
        <v>246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117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247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21</v>
      </c>
      <c r="E14" s="38"/>
      <c r="F14" s="141" t="s">
        <v>22</v>
      </c>
      <c r="G14" s="38"/>
      <c r="H14" s="38"/>
      <c r="I14" s="150" t="s">
        <v>23</v>
      </c>
      <c r="J14" s="153" t="str">
        <f>'Rekapitulace stavby'!AN8</f>
        <v>6. 3. 2023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25</v>
      </c>
      <c r="E16" s="38"/>
      <c r="F16" s="38"/>
      <c r="G16" s="38"/>
      <c r="H16" s="38"/>
      <c r="I16" s="150" t="s">
        <v>26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28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29</v>
      </c>
      <c r="E19" s="38"/>
      <c r="F19" s="38"/>
      <c r="G19" s="38"/>
      <c r="H19" s="38"/>
      <c r="I19" s="150" t="s">
        <v>26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31</v>
      </c>
      <c r="E22" s="38"/>
      <c r="F22" s="38"/>
      <c r="G22" s="38"/>
      <c r="H22" s="38"/>
      <c r="I22" s="150" t="s">
        <v>26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32</v>
      </c>
      <c r="F23" s="38"/>
      <c r="G23" s="38"/>
      <c r="H23" s="38"/>
      <c r="I23" s="150" t="s">
        <v>28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34</v>
      </c>
      <c r="E25" s="38"/>
      <c r="F25" s="38"/>
      <c r="G25" s="38"/>
      <c r="H25" s="38"/>
      <c r="I25" s="150" t="s">
        <v>26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35</v>
      </c>
      <c r="F26" s="38"/>
      <c r="G26" s="38"/>
      <c r="H26" s="38"/>
      <c r="I26" s="150" t="s">
        <v>28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36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37</v>
      </c>
      <c r="E32" s="38"/>
      <c r="F32" s="38"/>
      <c r="G32" s="38"/>
      <c r="H32" s="38"/>
      <c r="I32" s="38"/>
      <c r="J32" s="160">
        <f>ROUND(J122,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39</v>
      </c>
      <c r="G34" s="38"/>
      <c r="H34" s="38"/>
      <c r="I34" s="161" t="s">
        <v>38</v>
      </c>
      <c r="J34" s="161" t="s">
        <v>40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41</v>
      </c>
      <c r="E35" s="150" t="s">
        <v>42</v>
      </c>
      <c r="F35" s="163">
        <f>ROUND((SUM(BE122:BE139)),  2)</f>
        <v>0</v>
      </c>
      <c r="G35" s="38"/>
      <c r="H35" s="38"/>
      <c r="I35" s="164">
        <v>0.20999999999999999</v>
      </c>
      <c r="J35" s="163">
        <f>ROUND(((SUM(BE122:BE139))*I35),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43</v>
      </c>
      <c r="F36" s="163">
        <f>ROUND((SUM(BF122:BF139)),  2)</f>
        <v>0</v>
      </c>
      <c r="G36" s="38"/>
      <c r="H36" s="38"/>
      <c r="I36" s="164">
        <v>0.14999999999999999</v>
      </c>
      <c r="J36" s="163">
        <f>ROUND(((SUM(BF122:BF139))*I36),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44</v>
      </c>
      <c r="F37" s="163">
        <f>ROUND((SUM(BG122:BG139)),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45</v>
      </c>
      <c r="F38" s="163">
        <f>ROUND((SUM(BH122:BH139)),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46</v>
      </c>
      <c r="F39" s="163">
        <f>ROUND((SUM(BI122:BI139)),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47</v>
      </c>
      <c r="E41" s="167"/>
      <c r="F41" s="167"/>
      <c r="G41" s="168" t="s">
        <v>48</v>
      </c>
      <c r="H41" s="169" t="s">
        <v>49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50</v>
      </c>
      <c r="E50" s="173"/>
      <c r="F50" s="173"/>
      <c r="G50" s="172" t="s">
        <v>51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5"/>
      <c r="J61" s="177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54</v>
      </c>
      <c r="E65" s="178"/>
      <c r="F65" s="178"/>
      <c r="G65" s="172" t="s">
        <v>55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5"/>
      <c r="J76" s="177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Lužná - Slezské Rudoltice, km 4,560 - 5,750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115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246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117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SO-03.01 - odtěžení nánosů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21</v>
      </c>
      <c r="D91" s="40"/>
      <c r="E91" s="40"/>
      <c r="F91" s="27" t="str">
        <f>F14</f>
        <v>Slezské Rudoltice</v>
      </c>
      <c r="G91" s="40"/>
      <c r="H91" s="40"/>
      <c r="I91" s="32" t="s">
        <v>23</v>
      </c>
      <c r="J91" s="79" t="str">
        <f>IF(J14="","",J14)</f>
        <v>6. 3. 2023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25</v>
      </c>
      <c r="D93" s="40"/>
      <c r="E93" s="40"/>
      <c r="F93" s="27" t="str">
        <f>E17</f>
        <v xml:space="preserve"> </v>
      </c>
      <c r="G93" s="40"/>
      <c r="H93" s="40"/>
      <c r="I93" s="32" t="s">
        <v>31</v>
      </c>
      <c r="J93" s="36" t="str">
        <f>E23</f>
        <v>Ing. Alena Šarmanová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29</v>
      </c>
      <c r="D94" s="40"/>
      <c r="E94" s="40"/>
      <c r="F94" s="27" t="str">
        <f>IF(E20="","",E20)</f>
        <v>Vyplň údaj</v>
      </c>
      <c r="G94" s="40"/>
      <c r="H94" s="40"/>
      <c r="I94" s="32" t="s">
        <v>34</v>
      </c>
      <c r="J94" s="36" t="str">
        <f>E26</f>
        <v>Ing. Jiří Skalník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120</v>
      </c>
      <c r="D96" s="185"/>
      <c r="E96" s="185"/>
      <c r="F96" s="185"/>
      <c r="G96" s="185"/>
      <c r="H96" s="185"/>
      <c r="I96" s="185"/>
      <c r="J96" s="186" t="s">
        <v>121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122</v>
      </c>
      <c r="D98" s="40"/>
      <c r="E98" s="40"/>
      <c r="F98" s="40"/>
      <c r="G98" s="40"/>
      <c r="H98" s="40"/>
      <c r="I98" s="40"/>
      <c r="J98" s="110">
        <f>J122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123</v>
      </c>
    </row>
    <row r="99" s="9" customFormat="1" ht="24.96" customHeight="1">
      <c r="A99" s="9"/>
      <c r="B99" s="188"/>
      <c r="C99" s="189"/>
      <c r="D99" s="190" t="s">
        <v>124</v>
      </c>
      <c r="E99" s="191"/>
      <c r="F99" s="191"/>
      <c r="G99" s="191"/>
      <c r="H99" s="191"/>
      <c r="I99" s="191"/>
      <c r="J99" s="192">
        <f>J123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125</v>
      </c>
      <c r="E100" s="196"/>
      <c r="F100" s="196"/>
      <c r="G100" s="196"/>
      <c r="H100" s="196"/>
      <c r="I100" s="196"/>
      <c r="J100" s="197">
        <f>J124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128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3" t="str">
        <f>E7</f>
        <v>Lužná - Slezské Rudoltice, km 4,560 - 5,750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1" customFormat="1" ht="12" customHeight="1">
      <c r="B111" s="21"/>
      <c r="C111" s="32" t="s">
        <v>115</v>
      </c>
      <c r="D111" s="22"/>
      <c r="E111" s="22"/>
      <c r="F111" s="22"/>
      <c r="G111" s="22"/>
      <c r="H111" s="22"/>
      <c r="I111" s="22"/>
      <c r="J111" s="22"/>
      <c r="K111" s="22"/>
      <c r="L111" s="20"/>
    </row>
    <row r="112" s="2" customFormat="1" ht="16.5" customHeight="1">
      <c r="A112" s="38"/>
      <c r="B112" s="39"/>
      <c r="C112" s="40"/>
      <c r="D112" s="40"/>
      <c r="E112" s="183" t="s">
        <v>246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117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E11</f>
        <v>SO-03.01 - odtěžení nánosů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21</v>
      </c>
      <c r="D116" s="40"/>
      <c r="E116" s="40"/>
      <c r="F116" s="27" t="str">
        <f>F14</f>
        <v>Slezské Rudoltice</v>
      </c>
      <c r="G116" s="40"/>
      <c r="H116" s="40"/>
      <c r="I116" s="32" t="s">
        <v>23</v>
      </c>
      <c r="J116" s="79" t="str">
        <f>IF(J14="","",J14)</f>
        <v>6. 3. 2023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25</v>
      </c>
      <c r="D118" s="40"/>
      <c r="E118" s="40"/>
      <c r="F118" s="27" t="str">
        <f>E17</f>
        <v xml:space="preserve"> </v>
      </c>
      <c r="G118" s="40"/>
      <c r="H118" s="40"/>
      <c r="I118" s="32" t="s">
        <v>31</v>
      </c>
      <c r="J118" s="36" t="str">
        <f>E23</f>
        <v>Ing. Alena Šarmanová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29</v>
      </c>
      <c r="D119" s="40"/>
      <c r="E119" s="40"/>
      <c r="F119" s="27" t="str">
        <f>IF(E20="","",E20)</f>
        <v>Vyplň údaj</v>
      </c>
      <c r="G119" s="40"/>
      <c r="H119" s="40"/>
      <c r="I119" s="32" t="s">
        <v>34</v>
      </c>
      <c r="J119" s="36" t="str">
        <f>E26</f>
        <v>Ing. Jiří Skalník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9"/>
      <c r="B121" s="200"/>
      <c r="C121" s="201" t="s">
        <v>129</v>
      </c>
      <c r="D121" s="202" t="s">
        <v>62</v>
      </c>
      <c r="E121" s="202" t="s">
        <v>58</v>
      </c>
      <c r="F121" s="202" t="s">
        <v>59</v>
      </c>
      <c r="G121" s="202" t="s">
        <v>130</v>
      </c>
      <c r="H121" s="202" t="s">
        <v>131</v>
      </c>
      <c r="I121" s="202" t="s">
        <v>132</v>
      </c>
      <c r="J121" s="202" t="s">
        <v>121</v>
      </c>
      <c r="K121" s="203" t="s">
        <v>133</v>
      </c>
      <c r="L121" s="204"/>
      <c r="M121" s="100" t="s">
        <v>1</v>
      </c>
      <c r="N121" s="101" t="s">
        <v>41</v>
      </c>
      <c r="O121" s="101" t="s">
        <v>134</v>
      </c>
      <c r="P121" s="101" t="s">
        <v>135</v>
      </c>
      <c r="Q121" s="101" t="s">
        <v>136</v>
      </c>
      <c r="R121" s="101" t="s">
        <v>137</v>
      </c>
      <c r="S121" s="101" t="s">
        <v>138</v>
      </c>
      <c r="T121" s="102" t="s">
        <v>139</v>
      </c>
      <c r="U121" s="199"/>
      <c r="V121" s="199"/>
      <c r="W121" s="199"/>
      <c r="X121" s="199"/>
      <c r="Y121" s="199"/>
      <c r="Z121" s="199"/>
      <c r="AA121" s="199"/>
      <c r="AB121" s="199"/>
      <c r="AC121" s="199"/>
      <c r="AD121" s="199"/>
      <c r="AE121" s="199"/>
    </row>
    <row r="122" s="2" customFormat="1" ht="22.8" customHeight="1">
      <c r="A122" s="38"/>
      <c r="B122" s="39"/>
      <c r="C122" s="107" t="s">
        <v>140</v>
      </c>
      <c r="D122" s="40"/>
      <c r="E122" s="40"/>
      <c r="F122" s="40"/>
      <c r="G122" s="40"/>
      <c r="H122" s="40"/>
      <c r="I122" s="40"/>
      <c r="J122" s="205">
        <f>BK122</f>
        <v>0</v>
      </c>
      <c r="K122" s="40"/>
      <c r="L122" s="44"/>
      <c r="M122" s="103"/>
      <c r="N122" s="206"/>
      <c r="O122" s="104"/>
      <c r="P122" s="207">
        <f>P123</f>
        <v>0</v>
      </c>
      <c r="Q122" s="104"/>
      <c r="R122" s="207">
        <f>R123</f>
        <v>0</v>
      </c>
      <c r="S122" s="104"/>
      <c r="T122" s="208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76</v>
      </c>
      <c r="AU122" s="17" t="s">
        <v>123</v>
      </c>
      <c r="BK122" s="209">
        <f>BK123</f>
        <v>0</v>
      </c>
    </row>
    <row r="123" s="12" customFormat="1" ht="25.92" customHeight="1">
      <c r="A123" s="12"/>
      <c r="B123" s="210"/>
      <c r="C123" s="211"/>
      <c r="D123" s="212" t="s">
        <v>76</v>
      </c>
      <c r="E123" s="213" t="s">
        <v>141</v>
      </c>
      <c r="F123" s="213" t="s">
        <v>142</v>
      </c>
      <c r="G123" s="211"/>
      <c r="H123" s="211"/>
      <c r="I123" s="214"/>
      <c r="J123" s="215">
        <f>BK123</f>
        <v>0</v>
      </c>
      <c r="K123" s="211"/>
      <c r="L123" s="216"/>
      <c r="M123" s="217"/>
      <c r="N123" s="218"/>
      <c r="O123" s="218"/>
      <c r="P123" s="219">
        <f>P124</f>
        <v>0</v>
      </c>
      <c r="Q123" s="218"/>
      <c r="R123" s="219">
        <f>R124</f>
        <v>0</v>
      </c>
      <c r="S123" s="218"/>
      <c r="T123" s="220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84</v>
      </c>
      <c r="AT123" s="222" t="s">
        <v>76</v>
      </c>
      <c r="AU123" s="222" t="s">
        <v>77</v>
      </c>
      <c r="AY123" s="221" t="s">
        <v>143</v>
      </c>
      <c r="BK123" s="223">
        <f>BK124</f>
        <v>0</v>
      </c>
    </row>
    <row r="124" s="12" customFormat="1" ht="22.8" customHeight="1">
      <c r="A124" s="12"/>
      <c r="B124" s="210"/>
      <c r="C124" s="211"/>
      <c r="D124" s="212" t="s">
        <v>76</v>
      </c>
      <c r="E124" s="224" t="s">
        <v>84</v>
      </c>
      <c r="F124" s="224" t="s">
        <v>144</v>
      </c>
      <c r="G124" s="211"/>
      <c r="H124" s="211"/>
      <c r="I124" s="214"/>
      <c r="J124" s="225">
        <f>BK124</f>
        <v>0</v>
      </c>
      <c r="K124" s="211"/>
      <c r="L124" s="216"/>
      <c r="M124" s="217"/>
      <c r="N124" s="218"/>
      <c r="O124" s="218"/>
      <c r="P124" s="219">
        <f>SUM(P125:P139)</f>
        <v>0</v>
      </c>
      <c r="Q124" s="218"/>
      <c r="R124" s="219">
        <f>SUM(R125:R139)</f>
        <v>0</v>
      </c>
      <c r="S124" s="218"/>
      <c r="T124" s="220">
        <f>SUM(T125:T139)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84</v>
      </c>
      <c r="AT124" s="222" t="s">
        <v>76</v>
      </c>
      <c r="AU124" s="222" t="s">
        <v>84</v>
      </c>
      <c r="AY124" s="221" t="s">
        <v>143</v>
      </c>
      <c r="BK124" s="223">
        <f>SUM(BK125:BK139)</f>
        <v>0</v>
      </c>
    </row>
    <row r="125" s="2" customFormat="1" ht="33" customHeight="1">
      <c r="A125" s="38"/>
      <c r="B125" s="39"/>
      <c r="C125" s="226" t="s">
        <v>84</v>
      </c>
      <c r="D125" s="226" t="s">
        <v>145</v>
      </c>
      <c r="E125" s="227" t="s">
        <v>146</v>
      </c>
      <c r="F125" s="228" t="s">
        <v>147</v>
      </c>
      <c r="G125" s="229" t="s">
        <v>148</v>
      </c>
      <c r="H125" s="230">
        <v>64.469999999999999</v>
      </c>
      <c r="I125" s="231"/>
      <c r="J125" s="232">
        <f>ROUND(I125*H125,2)</f>
        <v>0</v>
      </c>
      <c r="K125" s="228" t="s">
        <v>149</v>
      </c>
      <c r="L125" s="44"/>
      <c r="M125" s="233" t="s">
        <v>1</v>
      </c>
      <c r="N125" s="234" t="s">
        <v>42</v>
      </c>
      <c r="O125" s="91"/>
      <c r="P125" s="235">
        <f>O125*H125</f>
        <v>0</v>
      </c>
      <c r="Q125" s="235">
        <v>0</v>
      </c>
      <c r="R125" s="235">
        <f>Q125*H125</f>
        <v>0</v>
      </c>
      <c r="S125" s="235">
        <v>0</v>
      </c>
      <c r="T125" s="23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7" t="s">
        <v>150</v>
      </c>
      <c r="AT125" s="237" t="s">
        <v>145</v>
      </c>
      <c r="AU125" s="237" t="s">
        <v>86</v>
      </c>
      <c r="AY125" s="17" t="s">
        <v>143</v>
      </c>
      <c r="BE125" s="238">
        <f>IF(N125="základní",J125,0)</f>
        <v>0</v>
      </c>
      <c r="BF125" s="238">
        <f>IF(N125="snížená",J125,0)</f>
        <v>0</v>
      </c>
      <c r="BG125" s="238">
        <f>IF(N125="zákl. přenesená",J125,0)</f>
        <v>0</v>
      </c>
      <c r="BH125" s="238">
        <f>IF(N125="sníž. přenesená",J125,0)</f>
        <v>0</v>
      </c>
      <c r="BI125" s="238">
        <f>IF(N125="nulová",J125,0)</f>
        <v>0</v>
      </c>
      <c r="BJ125" s="17" t="s">
        <v>84</v>
      </c>
      <c r="BK125" s="238">
        <f>ROUND(I125*H125,2)</f>
        <v>0</v>
      </c>
      <c r="BL125" s="17" t="s">
        <v>150</v>
      </c>
      <c r="BM125" s="237" t="s">
        <v>248</v>
      </c>
    </row>
    <row r="126" s="13" customFormat="1">
      <c r="A126" s="13"/>
      <c r="B126" s="239"/>
      <c r="C126" s="240"/>
      <c r="D126" s="241" t="s">
        <v>152</v>
      </c>
      <c r="E126" s="242" t="s">
        <v>1</v>
      </c>
      <c r="F126" s="243" t="s">
        <v>153</v>
      </c>
      <c r="G126" s="240"/>
      <c r="H126" s="242" t="s">
        <v>1</v>
      </c>
      <c r="I126" s="244"/>
      <c r="J126" s="240"/>
      <c r="K126" s="240"/>
      <c r="L126" s="245"/>
      <c r="M126" s="246"/>
      <c r="N126" s="247"/>
      <c r="O126" s="247"/>
      <c r="P126" s="247"/>
      <c r="Q126" s="247"/>
      <c r="R126" s="247"/>
      <c r="S126" s="247"/>
      <c r="T126" s="24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9" t="s">
        <v>152</v>
      </c>
      <c r="AU126" s="249" t="s">
        <v>86</v>
      </c>
      <c r="AV126" s="13" t="s">
        <v>84</v>
      </c>
      <c r="AW126" s="13" t="s">
        <v>33</v>
      </c>
      <c r="AX126" s="13" t="s">
        <v>77</v>
      </c>
      <c r="AY126" s="249" t="s">
        <v>143</v>
      </c>
    </row>
    <row r="127" s="14" customFormat="1">
      <c r="A127" s="14"/>
      <c r="B127" s="250"/>
      <c r="C127" s="251"/>
      <c r="D127" s="241" t="s">
        <v>152</v>
      </c>
      <c r="E127" s="252" t="s">
        <v>1</v>
      </c>
      <c r="F127" s="253" t="s">
        <v>249</v>
      </c>
      <c r="G127" s="251"/>
      <c r="H127" s="254">
        <v>64.469999999999999</v>
      </c>
      <c r="I127" s="255"/>
      <c r="J127" s="251"/>
      <c r="K127" s="251"/>
      <c r="L127" s="256"/>
      <c r="M127" s="257"/>
      <c r="N127" s="258"/>
      <c r="O127" s="258"/>
      <c r="P127" s="258"/>
      <c r="Q127" s="258"/>
      <c r="R127" s="258"/>
      <c r="S127" s="258"/>
      <c r="T127" s="259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0" t="s">
        <v>152</v>
      </c>
      <c r="AU127" s="260" t="s">
        <v>86</v>
      </c>
      <c r="AV127" s="14" t="s">
        <v>86</v>
      </c>
      <c r="AW127" s="14" t="s">
        <v>33</v>
      </c>
      <c r="AX127" s="14" t="s">
        <v>84</v>
      </c>
      <c r="AY127" s="260" t="s">
        <v>143</v>
      </c>
    </row>
    <row r="128" s="2" customFormat="1" ht="62.7" customHeight="1">
      <c r="A128" s="38"/>
      <c r="B128" s="39"/>
      <c r="C128" s="226" t="s">
        <v>86</v>
      </c>
      <c r="D128" s="226" t="s">
        <v>145</v>
      </c>
      <c r="E128" s="227" t="s">
        <v>155</v>
      </c>
      <c r="F128" s="228" t="s">
        <v>156</v>
      </c>
      <c r="G128" s="229" t="s">
        <v>148</v>
      </c>
      <c r="H128" s="230">
        <v>64.469999999999999</v>
      </c>
      <c r="I128" s="231"/>
      <c r="J128" s="232">
        <f>ROUND(I128*H128,2)</f>
        <v>0</v>
      </c>
      <c r="K128" s="228" t="s">
        <v>149</v>
      </c>
      <c r="L128" s="44"/>
      <c r="M128" s="233" t="s">
        <v>1</v>
      </c>
      <c r="N128" s="234" t="s">
        <v>42</v>
      </c>
      <c r="O128" s="91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7" t="s">
        <v>150</v>
      </c>
      <c r="AT128" s="237" t="s">
        <v>145</v>
      </c>
      <c r="AU128" s="237" t="s">
        <v>86</v>
      </c>
      <c r="AY128" s="17" t="s">
        <v>143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7" t="s">
        <v>84</v>
      </c>
      <c r="BK128" s="238">
        <f>ROUND(I128*H128,2)</f>
        <v>0</v>
      </c>
      <c r="BL128" s="17" t="s">
        <v>150</v>
      </c>
      <c r="BM128" s="237" t="s">
        <v>250</v>
      </c>
    </row>
    <row r="129" s="14" customFormat="1">
      <c r="A129" s="14"/>
      <c r="B129" s="250"/>
      <c r="C129" s="251"/>
      <c r="D129" s="241" t="s">
        <v>152</v>
      </c>
      <c r="E129" s="252" t="s">
        <v>1</v>
      </c>
      <c r="F129" s="253" t="s">
        <v>251</v>
      </c>
      <c r="G129" s="251"/>
      <c r="H129" s="254">
        <v>64.469999999999999</v>
      </c>
      <c r="I129" s="255"/>
      <c r="J129" s="251"/>
      <c r="K129" s="251"/>
      <c r="L129" s="256"/>
      <c r="M129" s="257"/>
      <c r="N129" s="258"/>
      <c r="O129" s="258"/>
      <c r="P129" s="258"/>
      <c r="Q129" s="258"/>
      <c r="R129" s="258"/>
      <c r="S129" s="258"/>
      <c r="T129" s="25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0" t="s">
        <v>152</v>
      </c>
      <c r="AU129" s="260" t="s">
        <v>86</v>
      </c>
      <c r="AV129" s="14" t="s">
        <v>86</v>
      </c>
      <c r="AW129" s="14" t="s">
        <v>33</v>
      </c>
      <c r="AX129" s="14" t="s">
        <v>84</v>
      </c>
      <c r="AY129" s="260" t="s">
        <v>143</v>
      </c>
    </row>
    <row r="130" s="2" customFormat="1" ht="24.15" customHeight="1">
      <c r="A130" s="38"/>
      <c r="B130" s="39"/>
      <c r="C130" s="226" t="s">
        <v>159</v>
      </c>
      <c r="D130" s="226" t="s">
        <v>145</v>
      </c>
      <c r="E130" s="227" t="s">
        <v>160</v>
      </c>
      <c r="F130" s="228" t="s">
        <v>161</v>
      </c>
      <c r="G130" s="229" t="s">
        <v>148</v>
      </c>
      <c r="H130" s="230">
        <v>45</v>
      </c>
      <c r="I130" s="231"/>
      <c r="J130" s="232">
        <f>ROUND(I130*H130,2)</f>
        <v>0</v>
      </c>
      <c r="K130" s="228" t="s">
        <v>149</v>
      </c>
      <c r="L130" s="44"/>
      <c r="M130" s="233" t="s">
        <v>1</v>
      </c>
      <c r="N130" s="234" t="s">
        <v>42</v>
      </c>
      <c r="O130" s="91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150</v>
      </c>
      <c r="AT130" s="237" t="s">
        <v>145</v>
      </c>
      <c r="AU130" s="237" t="s">
        <v>86</v>
      </c>
      <c r="AY130" s="17" t="s">
        <v>143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84</v>
      </c>
      <c r="BK130" s="238">
        <f>ROUND(I130*H130,2)</f>
        <v>0</v>
      </c>
      <c r="BL130" s="17" t="s">
        <v>150</v>
      </c>
      <c r="BM130" s="237" t="s">
        <v>252</v>
      </c>
    </row>
    <row r="131" s="13" customFormat="1">
      <c r="A131" s="13"/>
      <c r="B131" s="239"/>
      <c r="C131" s="240"/>
      <c r="D131" s="241" t="s">
        <v>152</v>
      </c>
      <c r="E131" s="242" t="s">
        <v>1</v>
      </c>
      <c r="F131" s="243" t="s">
        <v>253</v>
      </c>
      <c r="G131" s="240"/>
      <c r="H131" s="242" t="s">
        <v>1</v>
      </c>
      <c r="I131" s="244"/>
      <c r="J131" s="240"/>
      <c r="K131" s="240"/>
      <c r="L131" s="245"/>
      <c r="M131" s="246"/>
      <c r="N131" s="247"/>
      <c r="O131" s="247"/>
      <c r="P131" s="247"/>
      <c r="Q131" s="247"/>
      <c r="R131" s="247"/>
      <c r="S131" s="247"/>
      <c r="T131" s="24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9" t="s">
        <v>152</v>
      </c>
      <c r="AU131" s="249" t="s">
        <v>86</v>
      </c>
      <c r="AV131" s="13" t="s">
        <v>84</v>
      </c>
      <c r="AW131" s="13" t="s">
        <v>33</v>
      </c>
      <c r="AX131" s="13" t="s">
        <v>77</v>
      </c>
      <c r="AY131" s="249" t="s">
        <v>143</v>
      </c>
    </row>
    <row r="132" s="14" customFormat="1">
      <c r="A132" s="14"/>
      <c r="B132" s="250"/>
      <c r="C132" s="251"/>
      <c r="D132" s="241" t="s">
        <v>152</v>
      </c>
      <c r="E132" s="252" t="s">
        <v>1</v>
      </c>
      <c r="F132" s="253" t="s">
        <v>254</v>
      </c>
      <c r="G132" s="251"/>
      <c r="H132" s="254">
        <v>45</v>
      </c>
      <c r="I132" s="255"/>
      <c r="J132" s="251"/>
      <c r="K132" s="251"/>
      <c r="L132" s="256"/>
      <c r="M132" s="257"/>
      <c r="N132" s="258"/>
      <c r="O132" s="258"/>
      <c r="P132" s="258"/>
      <c r="Q132" s="258"/>
      <c r="R132" s="258"/>
      <c r="S132" s="258"/>
      <c r="T132" s="25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0" t="s">
        <v>152</v>
      </c>
      <c r="AU132" s="260" t="s">
        <v>86</v>
      </c>
      <c r="AV132" s="14" t="s">
        <v>86</v>
      </c>
      <c r="AW132" s="14" t="s">
        <v>33</v>
      </c>
      <c r="AX132" s="14" t="s">
        <v>84</v>
      </c>
      <c r="AY132" s="260" t="s">
        <v>143</v>
      </c>
    </row>
    <row r="133" s="2" customFormat="1" ht="44.25" customHeight="1">
      <c r="A133" s="38"/>
      <c r="B133" s="39"/>
      <c r="C133" s="226" t="s">
        <v>150</v>
      </c>
      <c r="D133" s="226" t="s">
        <v>145</v>
      </c>
      <c r="E133" s="227" t="s">
        <v>165</v>
      </c>
      <c r="F133" s="228" t="s">
        <v>166</v>
      </c>
      <c r="G133" s="229" t="s">
        <v>148</v>
      </c>
      <c r="H133" s="230">
        <v>15</v>
      </c>
      <c r="I133" s="231"/>
      <c r="J133" s="232">
        <f>ROUND(I133*H133,2)</f>
        <v>0</v>
      </c>
      <c r="K133" s="228" t="s">
        <v>149</v>
      </c>
      <c r="L133" s="44"/>
      <c r="M133" s="233" t="s">
        <v>1</v>
      </c>
      <c r="N133" s="234" t="s">
        <v>42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150</v>
      </c>
      <c r="AT133" s="237" t="s">
        <v>145</v>
      </c>
      <c r="AU133" s="237" t="s">
        <v>86</v>
      </c>
      <c r="AY133" s="17" t="s">
        <v>143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84</v>
      </c>
      <c r="BK133" s="238">
        <f>ROUND(I133*H133,2)</f>
        <v>0</v>
      </c>
      <c r="BL133" s="17" t="s">
        <v>150</v>
      </c>
      <c r="BM133" s="237" t="s">
        <v>255</v>
      </c>
    </row>
    <row r="134" s="13" customFormat="1">
      <c r="A134" s="13"/>
      <c r="B134" s="239"/>
      <c r="C134" s="240"/>
      <c r="D134" s="241" t="s">
        <v>152</v>
      </c>
      <c r="E134" s="242" t="s">
        <v>1</v>
      </c>
      <c r="F134" s="243" t="s">
        <v>256</v>
      </c>
      <c r="G134" s="240"/>
      <c r="H134" s="242" t="s">
        <v>1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152</v>
      </c>
      <c r="AU134" s="249" t="s">
        <v>86</v>
      </c>
      <c r="AV134" s="13" t="s">
        <v>84</v>
      </c>
      <c r="AW134" s="13" t="s">
        <v>33</v>
      </c>
      <c r="AX134" s="13" t="s">
        <v>77</v>
      </c>
      <c r="AY134" s="249" t="s">
        <v>143</v>
      </c>
    </row>
    <row r="135" s="14" customFormat="1">
      <c r="A135" s="14"/>
      <c r="B135" s="250"/>
      <c r="C135" s="251"/>
      <c r="D135" s="241" t="s">
        <v>152</v>
      </c>
      <c r="E135" s="252" t="s">
        <v>1</v>
      </c>
      <c r="F135" s="253" t="s">
        <v>8</v>
      </c>
      <c r="G135" s="251"/>
      <c r="H135" s="254">
        <v>15</v>
      </c>
      <c r="I135" s="255"/>
      <c r="J135" s="251"/>
      <c r="K135" s="251"/>
      <c r="L135" s="256"/>
      <c r="M135" s="257"/>
      <c r="N135" s="258"/>
      <c r="O135" s="258"/>
      <c r="P135" s="258"/>
      <c r="Q135" s="258"/>
      <c r="R135" s="258"/>
      <c r="S135" s="258"/>
      <c r="T135" s="25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0" t="s">
        <v>152</v>
      </c>
      <c r="AU135" s="260" t="s">
        <v>86</v>
      </c>
      <c r="AV135" s="14" t="s">
        <v>86</v>
      </c>
      <c r="AW135" s="14" t="s">
        <v>33</v>
      </c>
      <c r="AX135" s="14" t="s">
        <v>84</v>
      </c>
      <c r="AY135" s="260" t="s">
        <v>143</v>
      </c>
    </row>
    <row r="136" s="2" customFormat="1" ht="44.25" customHeight="1">
      <c r="A136" s="38"/>
      <c r="B136" s="39"/>
      <c r="C136" s="226" t="s">
        <v>168</v>
      </c>
      <c r="D136" s="226" t="s">
        <v>145</v>
      </c>
      <c r="E136" s="227" t="s">
        <v>169</v>
      </c>
      <c r="F136" s="228" t="s">
        <v>170</v>
      </c>
      <c r="G136" s="229" t="s">
        <v>171</v>
      </c>
      <c r="H136" s="230">
        <v>107.66500000000001</v>
      </c>
      <c r="I136" s="231"/>
      <c r="J136" s="232">
        <f>ROUND(I136*H136,2)</f>
        <v>0</v>
      </c>
      <c r="K136" s="228" t="s">
        <v>149</v>
      </c>
      <c r="L136" s="44"/>
      <c r="M136" s="233" t="s">
        <v>1</v>
      </c>
      <c r="N136" s="234" t="s">
        <v>42</v>
      </c>
      <c r="O136" s="91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150</v>
      </c>
      <c r="AT136" s="237" t="s">
        <v>145</v>
      </c>
      <c r="AU136" s="237" t="s">
        <v>86</v>
      </c>
      <c r="AY136" s="17" t="s">
        <v>143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84</v>
      </c>
      <c r="BK136" s="238">
        <f>ROUND(I136*H136,2)</f>
        <v>0</v>
      </c>
      <c r="BL136" s="17" t="s">
        <v>150</v>
      </c>
      <c r="BM136" s="237" t="s">
        <v>257</v>
      </c>
    </row>
    <row r="137" s="14" customFormat="1">
      <c r="A137" s="14"/>
      <c r="B137" s="250"/>
      <c r="C137" s="251"/>
      <c r="D137" s="241" t="s">
        <v>152</v>
      </c>
      <c r="E137" s="252" t="s">
        <v>1</v>
      </c>
      <c r="F137" s="253" t="s">
        <v>258</v>
      </c>
      <c r="G137" s="251"/>
      <c r="H137" s="254">
        <v>107.66500000000001</v>
      </c>
      <c r="I137" s="255"/>
      <c r="J137" s="251"/>
      <c r="K137" s="251"/>
      <c r="L137" s="256"/>
      <c r="M137" s="257"/>
      <c r="N137" s="258"/>
      <c r="O137" s="258"/>
      <c r="P137" s="258"/>
      <c r="Q137" s="258"/>
      <c r="R137" s="258"/>
      <c r="S137" s="258"/>
      <c r="T137" s="25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0" t="s">
        <v>152</v>
      </c>
      <c r="AU137" s="260" t="s">
        <v>86</v>
      </c>
      <c r="AV137" s="14" t="s">
        <v>86</v>
      </c>
      <c r="AW137" s="14" t="s">
        <v>33</v>
      </c>
      <c r="AX137" s="14" t="s">
        <v>84</v>
      </c>
      <c r="AY137" s="260" t="s">
        <v>143</v>
      </c>
    </row>
    <row r="138" s="2" customFormat="1" ht="37.8" customHeight="1">
      <c r="A138" s="38"/>
      <c r="B138" s="39"/>
      <c r="C138" s="226" t="s">
        <v>174</v>
      </c>
      <c r="D138" s="226" t="s">
        <v>145</v>
      </c>
      <c r="E138" s="227" t="s">
        <v>175</v>
      </c>
      <c r="F138" s="228" t="s">
        <v>176</v>
      </c>
      <c r="G138" s="229" t="s">
        <v>148</v>
      </c>
      <c r="H138" s="230">
        <v>64.469999999999999</v>
      </c>
      <c r="I138" s="231"/>
      <c r="J138" s="232">
        <f>ROUND(I138*H138,2)</f>
        <v>0</v>
      </c>
      <c r="K138" s="228" t="s">
        <v>149</v>
      </c>
      <c r="L138" s="44"/>
      <c r="M138" s="233" t="s">
        <v>1</v>
      </c>
      <c r="N138" s="234" t="s">
        <v>42</v>
      </c>
      <c r="O138" s="91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150</v>
      </c>
      <c r="AT138" s="237" t="s">
        <v>145</v>
      </c>
      <c r="AU138" s="237" t="s">
        <v>86</v>
      </c>
      <c r="AY138" s="17" t="s">
        <v>143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84</v>
      </c>
      <c r="BK138" s="238">
        <f>ROUND(I138*H138,2)</f>
        <v>0</v>
      </c>
      <c r="BL138" s="17" t="s">
        <v>150</v>
      </c>
      <c r="BM138" s="237" t="s">
        <v>259</v>
      </c>
    </row>
    <row r="139" s="14" customFormat="1">
      <c r="A139" s="14"/>
      <c r="B139" s="250"/>
      <c r="C139" s="251"/>
      <c r="D139" s="241" t="s">
        <v>152</v>
      </c>
      <c r="E139" s="252" t="s">
        <v>1</v>
      </c>
      <c r="F139" s="253" t="s">
        <v>249</v>
      </c>
      <c r="G139" s="251"/>
      <c r="H139" s="254">
        <v>64.469999999999999</v>
      </c>
      <c r="I139" s="255"/>
      <c r="J139" s="251"/>
      <c r="K139" s="251"/>
      <c r="L139" s="256"/>
      <c r="M139" s="265"/>
      <c r="N139" s="266"/>
      <c r="O139" s="266"/>
      <c r="P139" s="266"/>
      <c r="Q139" s="266"/>
      <c r="R139" s="266"/>
      <c r="S139" s="266"/>
      <c r="T139" s="26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0" t="s">
        <v>152</v>
      </c>
      <c r="AU139" s="260" t="s">
        <v>86</v>
      </c>
      <c r="AV139" s="14" t="s">
        <v>86</v>
      </c>
      <c r="AW139" s="14" t="s">
        <v>33</v>
      </c>
      <c r="AX139" s="14" t="s">
        <v>84</v>
      </c>
      <c r="AY139" s="260" t="s">
        <v>143</v>
      </c>
    </row>
    <row r="140" s="2" customFormat="1" ht="6.96" customHeight="1">
      <c r="A140" s="38"/>
      <c r="B140" s="66"/>
      <c r="C140" s="67"/>
      <c r="D140" s="67"/>
      <c r="E140" s="67"/>
      <c r="F140" s="67"/>
      <c r="G140" s="67"/>
      <c r="H140" s="67"/>
      <c r="I140" s="67"/>
      <c r="J140" s="67"/>
      <c r="K140" s="67"/>
      <c r="L140" s="44"/>
      <c r="M140" s="38"/>
      <c r="O140" s="38"/>
      <c r="P140" s="38"/>
      <c r="Q140" s="38"/>
      <c r="R140" s="38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</sheetData>
  <sheetProtection sheet="1" autoFilter="0" formatColumns="0" formatRows="0" objects="1" scenarios="1" spinCount="100000" saltValue="iTOF4i4TkvrEiJH8Vibw24lpt8MT7GlU7g6qs2Pdb5pDZ8Jz9z3dBvmmUVGef5zpj/9+z8hgVtxl9gQH4eKaXA==" hashValue="jEEvcyZJMZjWWM+/S7K36PDiv42ua5zPZ0mcmYv8PvE2bHYYQwnWIErtatTl7nSBMrLkezponGPloyMMNwQ5ew==" algorithmName="SHA-512" password="CC35"/>
  <autoFilter ref="C121:K13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110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86</v>
      </c>
    </row>
    <row r="4" s="1" customFormat="1" ht="24.96" customHeight="1">
      <c r="B4" s="20"/>
      <c r="D4" s="148" t="s">
        <v>114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Lužná - Slezské Rudoltice, km 4,560 - 5,750</v>
      </c>
      <c r="F7" s="150"/>
      <c r="G7" s="150"/>
      <c r="H7" s="150"/>
      <c r="L7" s="20"/>
    </row>
    <row r="8" s="1" customFormat="1" ht="12" customHeight="1">
      <c r="B8" s="20"/>
      <c r="D8" s="150" t="s">
        <v>115</v>
      </c>
      <c r="L8" s="20"/>
    </row>
    <row r="9" s="2" customFormat="1" ht="16.5" customHeight="1">
      <c r="A9" s="38"/>
      <c r="B9" s="44"/>
      <c r="C9" s="38"/>
      <c r="D9" s="38"/>
      <c r="E9" s="151" t="s">
        <v>260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117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261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21</v>
      </c>
      <c r="E14" s="38"/>
      <c r="F14" s="141" t="s">
        <v>22</v>
      </c>
      <c r="G14" s="38"/>
      <c r="H14" s="38"/>
      <c r="I14" s="150" t="s">
        <v>23</v>
      </c>
      <c r="J14" s="153" t="str">
        <f>'Rekapitulace stavby'!AN8</f>
        <v>6. 3. 2023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25</v>
      </c>
      <c r="E16" s="38"/>
      <c r="F16" s="38"/>
      <c r="G16" s="38"/>
      <c r="H16" s="38"/>
      <c r="I16" s="150" t="s">
        <v>26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28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29</v>
      </c>
      <c r="E19" s="38"/>
      <c r="F19" s="38"/>
      <c r="G19" s="38"/>
      <c r="H19" s="38"/>
      <c r="I19" s="150" t="s">
        <v>26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31</v>
      </c>
      <c r="E22" s="38"/>
      <c r="F22" s="38"/>
      <c r="G22" s="38"/>
      <c r="H22" s="38"/>
      <c r="I22" s="150" t="s">
        <v>26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32</v>
      </c>
      <c r="F23" s="38"/>
      <c r="G23" s="38"/>
      <c r="H23" s="38"/>
      <c r="I23" s="150" t="s">
        <v>28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34</v>
      </c>
      <c r="E25" s="38"/>
      <c r="F25" s="38"/>
      <c r="G25" s="38"/>
      <c r="H25" s="38"/>
      <c r="I25" s="150" t="s">
        <v>26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35</v>
      </c>
      <c r="F26" s="38"/>
      <c r="G26" s="38"/>
      <c r="H26" s="38"/>
      <c r="I26" s="150" t="s">
        <v>28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36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37</v>
      </c>
      <c r="E32" s="38"/>
      <c r="F32" s="38"/>
      <c r="G32" s="38"/>
      <c r="H32" s="38"/>
      <c r="I32" s="38"/>
      <c r="J32" s="160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39</v>
      </c>
      <c r="G34" s="38"/>
      <c r="H34" s="38"/>
      <c r="I34" s="161" t="s">
        <v>38</v>
      </c>
      <c r="J34" s="161" t="s">
        <v>40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41</v>
      </c>
      <c r="E35" s="150" t="s">
        <v>42</v>
      </c>
      <c r="F35" s="163">
        <f>ROUND((SUM(BE124:BE153)),  2)</f>
        <v>0</v>
      </c>
      <c r="G35" s="38"/>
      <c r="H35" s="38"/>
      <c r="I35" s="164">
        <v>0.20999999999999999</v>
      </c>
      <c r="J35" s="163">
        <f>ROUND(((SUM(BE124:BE153))*I35),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43</v>
      </c>
      <c r="F36" s="163">
        <f>ROUND((SUM(BF124:BF153)),  2)</f>
        <v>0</v>
      </c>
      <c r="G36" s="38"/>
      <c r="H36" s="38"/>
      <c r="I36" s="164">
        <v>0.14999999999999999</v>
      </c>
      <c r="J36" s="163">
        <f>ROUND(((SUM(BF124:BF153))*I36),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44</v>
      </c>
      <c r="F37" s="163">
        <f>ROUND((SUM(BG124:BG153)),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45</v>
      </c>
      <c r="F38" s="163">
        <f>ROUND((SUM(BH124:BH153)),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46</v>
      </c>
      <c r="F39" s="163">
        <f>ROUND((SUM(BI124:BI153)),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47</v>
      </c>
      <c r="E41" s="167"/>
      <c r="F41" s="167"/>
      <c r="G41" s="168" t="s">
        <v>48</v>
      </c>
      <c r="H41" s="169" t="s">
        <v>49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50</v>
      </c>
      <c r="E50" s="173"/>
      <c r="F50" s="173"/>
      <c r="G50" s="172" t="s">
        <v>51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5"/>
      <c r="J61" s="177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54</v>
      </c>
      <c r="E65" s="178"/>
      <c r="F65" s="178"/>
      <c r="G65" s="172" t="s">
        <v>55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5"/>
      <c r="J76" s="177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Lužná - Slezské Rudoltice, km 4,560 - 5,750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115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260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117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 xml:space="preserve">SO-04.01 - bourání objektu 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21</v>
      </c>
      <c r="D91" s="40"/>
      <c r="E91" s="40"/>
      <c r="F91" s="27" t="str">
        <f>F14</f>
        <v>Slezské Rudoltice</v>
      </c>
      <c r="G91" s="40"/>
      <c r="H91" s="40"/>
      <c r="I91" s="32" t="s">
        <v>23</v>
      </c>
      <c r="J91" s="79" t="str">
        <f>IF(J14="","",J14)</f>
        <v>6. 3. 2023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25</v>
      </c>
      <c r="D93" s="40"/>
      <c r="E93" s="40"/>
      <c r="F93" s="27" t="str">
        <f>E17</f>
        <v xml:space="preserve"> </v>
      </c>
      <c r="G93" s="40"/>
      <c r="H93" s="40"/>
      <c r="I93" s="32" t="s">
        <v>31</v>
      </c>
      <c r="J93" s="36" t="str">
        <f>E23</f>
        <v>Ing. Alena Šarmanová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29</v>
      </c>
      <c r="D94" s="40"/>
      <c r="E94" s="40"/>
      <c r="F94" s="27" t="str">
        <f>IF(E20="","",E20)</f>
        <v>Vyplň údaj</v>
      </c>
      <c r="G94" s="40"/>
      <c r="H94" s="40"/>
      <c r="I94" s="32" t="s">
        <v>34</v>
      </c>
      <c r="J94" s="36" t="str">
        <f>E26</f>
        <v>Ing. Jiří Skalník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120</v>
      </c>
      <c r="D96" s="185"/>
      <c r="E96" s="185"/>
      <c r="F96" s="185"/>
      <c r="G96" s="185"/>
      <c r="H96" s="185"/>
      <c r="I96" s="185"/>
      <c r="J96" s="186" t="s">
        <v>121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122</v>
      </c>
      <c r="D98" s="40"/>
      <c r="E98" s="40"/>
      <c r="F98" s="40"/>
      <c r="G98" s="40"/>
      <c r="H98" s="40"/>
      <c r="I98" s="40"/>
      <c r="J98" s="110">
        <f>J124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123</v>
      </c>
    </row>
    <row r="99" s="9" customFormat="1" ht="24.96" customHeight="1">
      <c r="A99" s="9"/>
      <c r="B99" s="188"/>
      <c r="C99" s="189"/>
      <c r="D99" s="190" t="s">
        <v>124</v>
      </c>
      <c r="E99" s="191"/>
      <c r="F99" s="191"/>
      <c r="G99" s="191"/>
      <c r="H99" s="191"/>
      <c r="I99" s="191"/>
      <c r="J99" s="192">
        <f>J125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126</v>
      </c>
      <c r="E100" s="196"/>
      <c r="F100" s="196"/>
      <c r="G100" s="196"/>
      <c r="H100" s="196"/>
      <c r="I100" s="196"/>
      <c r="J100" s="197">
        <f>J126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127</v>
      </c>
      <c r="E101" s="196"/>
      <c r="F101" s="196"/>
      <c r="G101" s="196"/>
      <c r="H101" s="196"/>
      <c r="I101" s="196"/>
      <c r="J101" s="197">
        <f>J146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204</v>
      </c>
      <c r="E102" s="196"/>
      <c r="F102" s="196"/>
      <c r="G102" s="196"/>
      <c r="H102" s="196"/>
      <c r="I102" s="196"/>
      <c r="J102" s="197">
        <f>J152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128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3" t="str">
        <f>E7</f>
        <v>Lužná - Slezské Rudoltice, km 4,560 - 5,750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115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="2" customFormat="1" ht="16.5" customHeight="1">
      <c r="A114" s="38"/>
      <c r="B114" s="39"/>
      <c r="C114" s="40"/>
      <c r="D114" s="40"/>
      <c r="E114" s="183" t="s">
        <v>260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117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 xml:space="preserve">SO-04.01 - bourání objektu 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21</v>
      </c>
      <c r="D118" s="40"/>
      <c r="E118" s="40"/>
      <c r="F118" s="27" t="str">
        <f>F14</f>
        <v>Slezské Rudoltice</v>
      </c>
      <c r="G118" s="40"/>
      <c r="H118" s="40"/>
      <c r="I118" s="32" t="s">
        <v>23</v>
      </c>
      <c r="J118" s="79" t="str">
        <f>IF(J14="","",J14)</f>
        <v>6. 3. 2023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25</v>
      </c>
      <c r="D120" s="40"/>
      <c r="E120" s="40"/>
      <c r="F120" s="27" t="str">
        <f>E17</f>
        <v xml:space="preserve"> </v>
      </c>
      <c r="G120" s="40"/>
      <c r="H120" s="40"/>
      <c r="I120" s="32" t="s">
        <v>31</v>
      </c>
      <c r="J120" s="36" t="str">
        <f>E23</f>
        <v>Ing. Alena Šarmanová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29</v>
      </c>
      <c r="D121" s="40"/>
      <c r="E121" s="40"/>
      <c r="F121" s="27" t="str">
        <f>IF(E20="","",E20)</f>
        <v>Vyplň údaj</v>
      </c>
      <c r="G121" s="40"/>
      <c r="H121" s="40"/>
      <c r="I121" s="32" t="s">
        <v>34</v>
      </c>
      <c r="J121" s="36" t="str">
        <f>E26</f>
        <v>Ing. Jiří Skalník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9"/>
      <c r="B123" s="200"/>
      <c r="C123" s="201" t="s">
        <v>129</v>
      </c>
      <c r="D123" s="202" t="s">
        <v>62</v>
      </c>
      <c r="E123" s="202" t="s">
        <v>58</v>
      </c>
      <c r="F123" s="202" t="s">
        <v>59</v>
      </c>
      <c r="G123" s="202" t="s">
        <v>130</v>
      </c>
      <c r="H123" s="202" t="s">
        <v>131</v>
      </c>
      <c r="I123" s="202" t="s">
        <v>132</v>
      </c>
      <c r="J123" s="202" t="s">
        <v>121</v>
      </c>
      <c r="K123" s="203" t="s">
        <v>133</v>
      </c>
      <c r="L123" s="204"/>
      <c r="M123" s="100" t="s">
        <v>1</v>
      </c>
      <c r="N123" s="101" t="s">
        <v>41</v>
      </c>
      <c r="O123" s="101" t="s">
        <v>134</v>
      </c>
      <c r="P123" s="101" t="s">
        <v>135</v>
      </c>
      <c r="Q123" s="101" t="s">
        <v>136</v>
      </c>
      <c r="R123" s="101" t="s">
        <v>137</v>
      </c>
      <c r="S123" s="101" t="s">
        <v>138</v>
      </c>
      <c r="T123" s="102" t="s">
        <v>139</v>
      </c>
      <c r="U123" s="199"/>
      <c r="V123" s="199"/>
      <c r="W123" s="199"/>
      <c r="X123" s="199"/>
      <c r="Y123" s="199"/>
      <c r="Z123" s="199"/>
      <c r="AA123" s="199"/>
      <c r="AB123" s="199"/>
      <c r="AC123" s="199"/>
      <c r="AD123" s="199"/>
      <c r="AE123" s="199"/>
    </row>
    <row r="124" s="2" customFormat="1" ht="22.8" customHeight="1">
      <c r="A124" s="38"/>
      <c r="B124" s="39"/>
      <c r="C124" s="107" t="s">
        <v>140</v>
      </c>
      <c r="D124" s="40"/>
      <c r="E124" s="40"/>
      <c r="F124" s="40"/>
      <c r="G124" s="40"/>
      <c r="H124" s="40"/>
      <c r="I124" s="40"/>
      <c r="J124" s="205">
        <f>BK124</f>
        <v>0</v>
      </c>
      <c r="K124" s="40"/>
      <c r="L124" s="44"/>
      <c r="M124" s="103"/>
      <c r="N124" s="206"/>
      <c r="O124" s="104"/>
      <c r="P124" s="207">
        <f>P125</f>
        <v>0</v>
      </c>
      <c r="Q124" s="104"/>
      <c r="R124" s="207">
        <f>R125</f>
        <v>0.33358775999999996</v>
      </c>
      <c r="S124" s="104"/>
      <c r="T124" s="208">
        <f>T125</f>
        <v>19.595575999999998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76</v>
      </c>
      <c r="AU124" s="17" t="s">
        <v>123</v>
      </c>
      <c r="BK124" s="209">
        <f>BK125</f>
        <v>0</v>
      </c>
    </row>
    <row r="125" s="12" customFormat="1" ht="25.92" customHeight="1">
      <c r="A125" s="12"/>
      <c r="B125" s="210"/>
      <c r="C125" s="211"/>
      <c r="D125" s="212" t="s">
        <v>76</v>
      </c>
      <c r="E125" s="213" t="s">
        <v>141</v>
      </c>
      <c r="F125" s="213" t="s">
        <v>142</v>
      </c>
      <c r="G125" s="211"/>
      <c r="H125" s="211"/>
      <c r="I125" s="214"/>
      <c r="J125" s="215">
        <f>BK125</f>
        <v>0</v>
      </c>
      <c r="K125" s="211"/>
      <c r="L125" s="216"/>
      <c r="M125" s="217"/>
      <c r="N125" s="218"/>
      <c r="O125" s="218"/>
      <c r="P125" s="219">
        <f>P126+P146+P152</f>
        <v>0</v>
      </c>
      <c r="Q125" s="218"/>
      <c r="R125" s="219">
        <f>R126+R146+R152</f>
        <v>0.33358775999999996</v>
      </c>
      <c r="S125" s="218"/>
      <c r="T125" s="220">
        <f>T126+T146+T152</f>
        <v>19.595575999999998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84</v>
      </c>
      <c r="AT125" s="222" t="s">
        <v>76</v>
      </c>
      <c r="AU125" s="222" t="s">
        <v>77</v>
      </c>
      <c r="AY125" s="221" t="s">
        <v>143</v>
      </c>
      <c r="BK125" s="223">
        <f>BK126+BK146+BK152</f>
        <v>0</v>
      </c>
    </row>
    <row r="126" s="12" customFormat="1" ht="22.8" customHeight="1">
      <c r="A126" s="12"/>
      <c r="B126" s="210"/>
      <c r="C126" s="211"/>
      <c r="D126" s="212" t="s">
        <v>76</v>
      </c>
      <c r="E126" s="224" t="s">
        <v>178</v>
      </c>
      <c r="F126" s="224" t="s">
        <v>179</v>
      </c>
      <c r="G126" s="211"/>
      <c r="H126" s="211"/>
      <c r="I126" s="214"/>
      <c r="J126" s="225">
        <f>BK126</f>
        <v>0</v>
      </c>
      <c r="K126" s="211"/>
      <c r="L126" s="216"/>
      <c r="M126" s="217"/>
      <c r="N126" s="218"/>
      <c r="O126" s="218"/>
      <c r="P126" s="219">
        <f>SUM(P127:P145)</f>
        <v>0</v>
      </c>
      <c r="Q126" s="218"/>
      <c r="R126" s="219">
        <f>SUM(R127:R145)</f>
        <v>0.33358775999999996</v>
      </c>
      <c r="S126" s="218"/>
      <c r="T126" s="220">
        <f>SUM(T127:T145)</f>
        <v>19.595575999999998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84</v>
      </c>
      <c r="AT126" s="222" t="s">
        <v>76</v>
      </c>
      <c r="AU126" s="222" t="s">
        <v>84</v>
      </c>
      <c r="AY126" s="221" t="s">
        <v>143</v>
      </c>
      <c r="BK126" s="223">
        <f>SUM(BK127:BK145)</f>
        <v>0</v>
      </c>
    </row>
    <row r="127" s="2" customFormat="1" ht="16.5" customHeight="1">
      <c r="A127" s="38"/>
      <c r="B127" s="39"/>
      <c r="C127" s="226" t="s">
        <v>84</v>
      </c>
      <c r="D127" s="226" t="s">
        <v>145</v>
      </c>
      <c r="E127" s="227" t="s">
        <v>262</v>
      </c>
      <c r="F127" s="228" t="s">
        <v>263</v>
      </c>
      <c r="G127" s="229" t="s">
        <v>264</v>
      </c>
      <c r="H127" s="230">
        <v>8</v>
      </c>
      <c r="I127" s="231"/>
      <c r="J127" s="232">
        <f>ROUND(I127*H127,2)</f>
        <v>0</v>
      </c>
      <c r="K127" s="228" t="s">
        <v>149</v>
      </c>
      <c r="L127" s="44"/>
      <c r="M127" s="233" t="s">
        <v>1</v>
      </c>
      <c r="N127" s="234" t="s">
        <v>42</v>
      </c>
      <c r="O127" s="91"/>
      <c r="P127" s="235">
        <f>O127*H127</f>
        <v>0</v>
      </c>
      <c r="Q127" s="235">
        <v>0.040079999999999998</v>
      </c>
      <c r="R127" s="235">
        <f>Q127*H127</f>
        <v>0.32063999999999998</v>
      </c>
      <c r="S127" s="235">
        <v>0</v>
      </c>
      <c r="T127" s="23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150</v>
      </c>
      <c r="AT127" s="237" t="s">
        <v>145</v>
      </c>
      <c r="AU127" s="237" t="s">
        <v>86</v>
      </c>
      <c r="AY127" s="17" t="s">
        <v>143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84</v>
      </c>
      <c r="BK127" s="238">
        <f>ROUND(I127*H127,2)</f>
        <v>0</v>
      </c>
      <c r="BL127" s="17" t="s">
        <v>150</v>
      </c>
      <c r="BM127" s="237" t="s">
        <v>265</v>
      </c>
    </row>
    <row r="128" s="2" customFormat="1">
      <c r="A128" s="38"/>
      <c r="B128" s="39"/>
      <c r="C128" s="40"/>
      <c r="D128" s="241" t="s">
        <v>184</v>
      </c>
      <c r="E128" s="40"/>
      <c r="F128" s="261" t="s">
        <v>266</v>
      </c>
      <c r="G128" s="40"/>
      <c r="H128" s="40"/>
      <c r="I128" s="262"/>
      <c r="J128" s="40"/>
      <c r="K128" s="40"/>
      <c r="L128" s="44"/>
      <c r="M128" s="263"/>
      <c r="N128" s="264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184</v>
      </c>
      <c r="AU128" s="17" t="s">
        <v>86</v>
      </c>
    </row>
    <row r="129" s="13" customFormat="1">
      <c r="A129" s="13"/>
      <c r="B129" s="239"/>
      <c r="C129" s="240"/>
      <c r="D129" s="241" t="s">
        <v>152</v>
      </c>
      <c r="E129" s="242" t="s">
        <v>1</v>
      </c>
      <c r="F129" s="243" t="s">
        <v>267</v>
      </c>
      <c r="G129" s="240"/>
      <c r="H129" s="242" t="s">
        <v>1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9" t="s">
        <v>152</v>
      </c>
      <c r="AU129" s="249" t="s">
        <v>86</v>
      </c>
      <c r="AV129" s="13" t="s">
        <v>84</v>
      </c>
      <c r="AW129" s="13" t="s">
        <v>33</v>
      </c>
      <c r="AX129" s="13" t="s">
        <v>77</v>
      </c>
      <c r="AY129" s="249" t="s">
        <v>143</v>
      </c>
    </row>
    <row r="130" s="14" customFormat="1">
      <c r="A130" s="14"/>
      <c r="B130" s="250"/>
      <c r="C130" s="251"/>
      <c r="D130" s="241" t="s">
        <v>152</v>
      </c>
      <c r="E130" s="252" t="s">
        <v>1</v>
      </c>
      <c r="F130" s="253" t="s">
        <v>268</v>
      </c>
      <c r="G130" s="251"/>
      <c r="H130" s="254">
        <v>8</v>
      </c>
      <c r="I130" s="255"/>
      <c r="J130" s="251"/>
      <c r="K130" s="251"/>
      <c r="L130" s="256"/>
      <c r="M130" s="257"/>
      <c r="N130" s="258"/>
      <c r="O130" s="258"/>
      <c r="P130" s="258"/>
      <c r="Q130" s="258"/>
      <c r="R130" s="258"/>
      <c r="S130" s="258"/>
      <c r="T130" s="25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0" t="s">
        <v>152</v>
      </c>
      <c r="AU130" s="260" t="s">
        <v>86</v>
      </c>
      <c r="AV130" s="14" t="s">
        <v>86</v>
      </c>
      <c r="AW130" s="14" t="s">
        <v>33</v>
      </c>
      <c r="AX130" s="14" t="s">
        <v>84</v>
      </c>
      <c r="AY130" s="260" t="s">
        <v>143</v>
      </c>
    </row>
    <row r="131" s="2" customFormat="1" ht="62.7" customHeight="1">
      <c r="A131" s="38"/>
      <c r="B131" s="39"/>
      <c r="C131" s="226" t="s">
        <v>86</v>
      </c>
      <c r="D131" s="226" t="s">
        <v>145</v>
      </c>
      <c r="E131" s="227" t="s">
        <v>269</v>
      </c>
      <c r="F131" s="228" t="s">
        <v>270</v>
      </c>
      <c r="G131" s="229" t="s">
        <v>148</v>
      </c>
      <c r="H131" s="230">
        <v>8.0079999999999991</v>
      </c>
      <c r="I131" s="231"/>
      <c r="J131" s="232">
        <f>ROUND(I131*H131,2)</f>
        <v>0</v>
      </c>
      <c r="K131" s="228" t="s">
        <v>149</v>
      </c>
      <c r="L131" s="44"/>
      <c r="M131" s="233" t="s">
        <v>1</v>
      </c>
      <c r="N131" s="234" t="s">
        <v>42</v>
      </c>
      <c r="O131" s="91"/>
      <c r="P131" s="235">
        <f>O131*H131</f>
        <v>0</v>
      </c>
      <c r="Q131" s="235">
        <v>0.00147</v>
      </c>
      <c r="R131" s="235">
        <f>Q131*H131</f>
        <v>0.011771759999999999</v>
      </c>
      <c r="S131" s="235">
        <v>2.4470000000000001</v>
      </c>
      <c r="T131" s="236">
        <f>S131*H131</f>
        <v>19.595575999999998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150</v>
      </c>
      <c r="AT131" s="237" t="s">
        <v>145</v>
      </c>
      <c r="AU131" s="237" t="s">
        <v>86</v>
      </c>
      <c r="AY131" s="17" t="s">
        <v>143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84</v>
      </c>
      <c r="BK131" s="238">
        <f>ROUND(I131*H131,2)</f>
        <v>0</v>
      </c>
      <c r="BL131" s="17" t="s">
        <v>150</v>
      </c>
      <c r="BM131" s="237" t="s">
        <v>271</v>
      </c>
    </row>
    <row r="132" s="14" customFormat="1">
      <c r="A132" s="14"/>
      <c r="B132" s="250"/>
      <c r="C132" s="251"/>
      <c r="D132" s="241" t="s">
        <v>152</v>
      </c>
      <c r="E132" s="252" t="s">
        <v>1</v>
      </c>
      <c r="F132" s="253" t="s">
        <v>272</v>
      </c>
      <c r="G132" s="251"/>
      <c r="H132" s="254">
        <v>0.94499999999999995</v>
      </c>
      <c r="I132" s="255"/>
      <c r="J132" s="251"/>
      <c r="K132" s="251"/>
      <c r="L132" s="256"/>
      <c r="M132" s="257"/>
      <c r="N132" s="258"/>
      <c r="O132" s="258"/>
      <c r="P132" s="258"/>
      <c r="Q132" s="258"/>
      <c r="R132" s="258"/>
      <c r="S132" s="258"/>
      <c r="T132" s="25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0" t="s">
        <v>152</v>
      </c>
      <c r="AU132" s="260" t="s">
        <v>86</v>
      </c>
      <c r="AV132" s="14" t="s">
        <v>86</v>
      </c>
      <c r="AW132" s="14" t="s">
        <v>33</v>
      </c>
      <c r="AX132" s="14" t="s">
        <v>77</v>
      </c>
      <c r="AY132" s="260" t="s">
        <v>143</v>
      </c>
    </row>
    <row r="133" s="14" customFormat="1">
      <c r="A133" s="14"/>
      <c r="B133" s="250"/>
      <c r="C133" s="251"/>
      <c r="D133" s="241" t="s">
        <v>152</v>
      </c>
      <c r="E133" s="252" t="s">
        <v>1</v>
      </c>
      <c r="F133" s="253" t="s">
        <v>273</v>
      </c>
      <c r="G133" s="251"/>
      <c r="H133" s="254">
        <v>2.5550000000000002</v>
      </c>
      <c r="I133" s="255"/>
      <c r="J133" s="251"/>
      <c r="K133" s="251"/>
      <c r="L133" s="256"/>
      <c r="M133" s="257"/>
      <c r="N133" s="258"/>
      <c r="O133" s="258"/>
      <c r="P133" s="258"/>
      <c r="Q133" s="258"/>
      <c r="R133" s="258"/>
      <c r="S133" s="258"/>
      <c r="T133" s="25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0" t="s">
        <v>152</v>
      </c>
      <c r="AU133" s="260" t="s">
        <v>86</v>
      </c>
      <c r="AV133" s="14" t="s">
        <v>86</v>
      </c>
      <c r="AW133" s="14" t="s">
        <v>33</v>
      </c>
      <c r="AX133" s="14" t="s">
        <v>77</v>
      </c>
      <c r="AY133" s="260" t="s">
        <v>143</v>
      </c>
    </row>
    <row r="134" s="14" customFormat="1">
      <c r="A134" s="14"/>
      <c r="B134" s="250"/>
      <c r="C134" s="251"/>
      <c r="D134" s="241" t="s">
        <v>152</v>
      </c>
      <c r="E134" s="252" t="s">
        <v>1</v>
      </c>
      <c r="F134" s="253" t="s">
        <v>274</v>
      </c>
      <c r="G134" s="251"/>
      <c r="H134" s="254">
        <v>3.1589999999999998</v>
      </c>
      <c r="I134" s="255"/>
      <c r="J134" s="251"/>
      <c r="K134" s="251"/>
      <c r="L134" s="256"/>
      <c r="M134" s="257"/>
      <c r="N134" s="258"/>
      <c r="O134" s="258"/>
      <c r="P134" s="258"/>
      <c r="Q134" s="258"/>
      <c r="R134" s="258"/>
      <c r="S134" s="258"/>
      <c r="T134" s="25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0" t="s">
        <v>152</v>
      </c>
      <c r="AU134" s="260" t="s">
        <v>86</v>
      </c>
      <c r="AV134" s="14" t="s">
        <v>86</v>
      </c>
      <c r="AW134" s="14" t="s">
        <v>33</v>
      </c>
      <c r="AX134" s="14" t="s">
        <v>77</v>
      </c>
      <c r="AY134" s="260" t="s">
        <v>143</v>
      </c>
    </row>
    <row r="135" s="14" customFormat="1">
      <c r="A135" s="14"/>
      <c r="B135" s="250"/>
      <c r="C135" s="251"/>
      <c r="D135" s="241" t="s">
        <v>152</v>
      </c>
      <c r="E135" s="252" t="s">
        <v>1</v>
      </c>
      <c r="F135" s="253" t="s">
        <v>275</v>
      </c>
      <c r="G135" s="251"/>
      <c r="H135" s="254">
        <v>1.1519999999999999</v>
      </c>
      <c r="I135" s="255"/>
      <c r="J135" s="251"/>
      <c r="K135" s="251"/>
      <c r="L135" s="256"/>
      <c r="M135" s="257"/>
      <c r="N135" s="258"/>
      <c r="O135" s="258"/>
      <c r="P135" s="258"/>
      <c r="Q135" s="258"/>
      <c r="R135" s="258"/>
      <c r="S135" s="258"/>
      <c r="T135" s="25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0" t="s">
        <v>152</v>
      </c>
      <c r="AU135" s="260" t="s">
        <v>86</v>
      </c>
      <c r="AV135" s="14" t="s">
        <v>86</v>
      </c>
      <c r="AW135" s="14" t="s">
        <v>33</v>
      </c>
      <c r="AX135" s="14" t="s">
        <v>77</v>
      </c>
      <c r="AY135" s="260" t="s">
        <v>143</v>
      </c>
    </row>
    <row r="136" s="14" customFormat="1">
      <c r="A136" s="14"/>
      <c r="B136" s="250"/>
      <c r="C136" s="251"/>
      <c r="D136" s="241" t="s">
        <v>152</v>
      </c>
      <c r="E136" s="252" t="s">
        <v>1</v>
      </c>
      <c r="F136" s="253" t="s">
        <v>276</v>
      </c>
      <c r="G136" s="251"/>
      <c r="H136" s="254">
        <v>0.19700000000000001</v>
      </c>
      <c r="I136" s="255"/>
      <c r="J136" s="251"/>
      <c r="K136" s="251"/>
      <c r="L136" s="256"/>
      <c r="M136" s="257"/>
      <c r="N136" s="258"/>
      <c r="O136" s="258"/>
      <c r="P136" s="258"/>
      <c r="Q136" s="258"/>
      <c r="R136" s="258"/>
      <c r="S136" s="258"/>
      <c r="T136" s="25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0" t="s">
        <v>152</v>
      </c>
      <c r="AU136" s="260" t="s">
        <v>86</v>
      </c>
      <c r="AV136" s="14" t="s">
        <v>86</v>
      </c>
      <c r="AW136" s="14" t="s">
        <v>33</v>
      </c>
      <c r="AX136" s="14" t="s">
        <v>77</v>
      </c>
      <c r="AY136" s="260" t="s">
        <v>143</v>
      </c>
    </row>
    <row r="137" s="15" customFormat="1">
      <c r="A137" s="15"/>
      <c r="B137" s="273"/>
      <c r="C137" s="274"/>
      <c r="D137" s="241" t="s">
        <v>152</v>
      </c>
      <c r="E137" s="275" t="s">
        <v>1</v>
      </c>
      <c r="F137" s="276" t="s">
        <v>277</v>
      </c>
      <c r="G137" s="274"/>
      <c r="H137" s="277">
        <v>8.0079999999999991</v>
      </c>
      <c r="I137" s="278"/>
      <c r="J137" s="274"/>
      <c r="K137" s="274"/>
      <c r="L137" s="279"/>
      <c r="M137" s="280"/>
      <c r="N137" s="281"/>
      <c r="O137" s="281"/>
      <c r="P137" s="281"/>
      <c r="Q137" s="281"/>
      <c r="R137" s="281"/>
      <c r="S137" s="281"/>
      <c r="T137" s="282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83" t="s">
        <v>152</v>
      </c>
      <c r="AU137" s="283" t="s">
        <v>86</v>
      </c>
      <c r="AV137" s="15" t="s">
        <v>150</v>
      </c>
      <c r="AW137" s="15" t="s">
        <v>33</v>
      </c>
      <c r="AX137" s="15" t="s">
        <v>84</v>
      </c>
      <c r="AY137" s="283" t="s">
        <v>143</v>
      </c>
    </row>
    <row r="138" s="2" customFormat="1" ht="78" customHeight="1">
      <c r="A138" s="38"/>
      <c r="B138" s="39"/>
      <c r="C138" s="226" t="s">
        <v>159</v>
      </c>
      <c r="D138" s="226" t="s">
        <v>145</v>
      </c>
      <c r="E138" s="227" t="s">
        <v>278</v>
      </c>
      <c r="F138" s="228" t="s">
        <v>279</v>
      </c>
      <c r="G138" s="229" t="s">
        <v>264</v>
      </c>
      <c r="H138" s="230">
        <v>8</v>
      </c>
      <c r="I138" s="231"/>
      <c r="J138" s="232">
        <f>ROUND(I138*H138,2)</f>
        <v>0</v>
      </c>
      <c r="K138" s="228" t="s">
        <v>149</v>
      </c>
      <c r="L138" s="44"/>
      <c r="M138" s="233" t="s">
        <v>1</v>
      </c>
      <c r="N138" s="234" t="s">
        <v>42</v>
      </c>
      <c r="O138" s="91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150</v>
      </c>
      <c r="AT138" s="237" t="s">
        <v>145</v>
      </c>
      <c r="AU138" s="237" t="s">
        <v>86</v>
      </c>
      <c r="AY138" s="17" t="s">
        <v>143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84</v>
      </c>
      <c r="BK138" s="238">
        <f>ROUND(I138*H138,2)</f>
        <v>0</v>
      </c>
      <c r="BL138" s="17" t="s">
        <v>150</v>
      </c>
      <c r="BM138" s="237" t="s">
        <v>280</v>
      </c>
    </row>
    <row r="139" s="2" customFormat="1">
      <c r="A139" s="38"/>
      <c r="B139" s="39"/>
      <c r="C139" s="40"/>
      <c r="D139" s="241" t="s">
        <v>184</v>
      </c>
      <c r="E139" s="40"/>
      <c r="F139" s="261" t="s">
        <v>281</v>
      </c>
      <c r="G139" s="40"/>
      <c r="H139" s="40"/>
      <c r="I139" s="262"/>
      <c r="J139" s="40"/>
      <c r="K139" s="40"/>
      <c r="L139" s="44"/>
      <c r="M139" s="263"/>
      <c r="N139" s="264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184</v>
      </c>
      <c r="AU139" s="17" t="s">
        <v>86</v>
      </c>
    </row>
    <row r="140" s="13" customFormat="1">
      <c r="A140" s="13"/>
      <c r="B140" s="239"/>
      <c r="C140" s="240"/>
      <c r="D140" s="241" t="s">
        <v>152</v>
      </c>
      <c r="E140" s="242" t="s">
        <v>1</v>
      </c>
      <c r="F140" s="243" t="s">
        <v>267</v>
      </c>
      <c r="G140" s="240"/>
      <c r="H140" s="242" t="s">
        <v>1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9" t="s">
        <v>152</v>
      </c>
      <c r="AU140" s="249" t="s">
        <v>86</v>
      </c>
      <c r="AV140" s="13" t="s">
        <v>84</v>
      </c>
      <c r="AW140" s="13" t="s">
        <v>33</v>
      </c>
      <c r="AX140" s="13" t="s">
        <v>77</v>
      </c>
      <c r="AY140" s="249" t="s">
        <v>143</v>
      </c>
    </row>
    <row r="141" s="14" customFormat="1">
      <c r="A141" s="14"/>
      <c r="B141" s="250"/>
      <c r="C141" s="251"/>
      <c r="D141" s="241" t="s">
        <v>152</v>
      </c>
      <c r="E141" s="252" t="s">
        <v>1</v>
      </c>
      <c r="F141" s="253" t="s">
        <v>268</v>
      </c>
      <c r="G141" s="251"/>
      <c r="H141" s="254">
        <v>8</v>
      </c>
      <c r="I141" s="255"/>
      <c r="J141" s="251"/>
      <c r="K141" s="251"/>
      <c r="L141" s="256"/>
      <c r="M141" s="257"/>
      <c r="N141" s="258"/>
      <c r="O141" s="258"/>
      <c r="P141" s="258"/>
      <c r="Q141" s="258"/>
      <c r="R141" s="258"/>
      <c r="S141" s="258"/>
      <c r="T141" s="25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0" t="s">
        <v>152</v>
      </c>
      <c r="AU141" s="260" t="s">
        <v>86</v>
      </c>
      <c r="AV141" s="14" t="s">
        <v>86</v>
      </c>
      <c r="AW141" s="14" t="s">
        <v>33</v>
      </c>
      <c r="AX141" s="14" t="s">
        <v>84</v>
      </c>
      <c r="AY141" s="260" t="s">
        <v>143</v>
      </c>
    </row>
    <row r="142" s="2" customFormat="1" ht="44.25" customHeight="1">
      <c r="A142" s="38"/>
      <c r="B142" s="39"/>
      <c r="C142" s="226" t="s">
        <v>150</v>
      </c>
      <c r="D142" s="226" t="s">
        <v>145</v>
      </c>
      <c r="E142" s="227" t="s">
        <v>282</v>
      </c>
      <c r="F142" s="228" t="s">
        <v>283</v>
      </c>
      <c r="G142" s="229" t="s">
        <v>264</v>
      </c>
      <c r="H142" s="230">
        <v>2.7999999999999998</v>
      </c>
      <c r="I142" s="231"/>
      <c r="J142" s="232">
        <f>ROUND(I142*H142,2)</f>
        <v>0</v>
      </c>
      <c r="K142" s="228" t="s">
        <v>149</v>
      </c>
      <c r="L142" s="44"/>
      <c r="M142" s="233" t="s">
        <v>1</v>
      </c>
      <c r="N142" s="234" t="s">
        <v>42</v>
      </c>
      <c r="O142" s="91"/>
      <c r="P142" s="235">
        <f>O142*H142</f>
        <v>0</v>
      </c>
      <c r="Q142" s="235">
        <v>0.00042000000000000002</v>
      </c>
      <c r="R142" s="235">
        <f>Q142*H142</f>
        <v>0.001176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150</v>
      </c>
      <c r="AT142" s="237" t="s">
        <v>145</v>
      </c>
      <c r="AU142" s="237" t="s">
        <v>86</v>
      </c>
      <c r="AY142" s="17" t="s">
        <v>143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84</v>
      </c>
      <c r="BK142" s="238">
        <f>ROUND(I142*H142,2)</f>
        <v>0</v>
      </c>
      <c r="BL142" s="17" t="s">
        <v>150</v>
      </c>
      <c r="BM142" s="237" t="s">
        <v>284</v>
      </c>
    </row>
    <row r="143" s="2" customFormat="1">
      <c r="A143" s="38"/>
      <c r="B143" s="39"/>
      <c r="C143" s="40"/>
      <c r="D143" s="241" t="s">
        <v>184</v>
      </c>
      <c r="E143" s="40"/>
      <c r="F143" s="261" t="s">
        <v>285</v>
      </c>
      <c r="G143" s="40"/>
      <c r="H143" s="40"/>
      <c r="I143" s="262"/>
      <c r="J143" s="40"/>
      <c r="K143" s="40"/>
      <c r="L143" s="44"/>
      <c r="M143" s="263"/>
      <c r="N143" s="264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184</v>
      </c>
      <c r="AU143" s="17" t="s">
        <v>86</v>
      </c>
    </row>
    <row r="144" s="13" customFormat="1">
      <c r="A144" s="13"/>
      <c r="B144" s="239"/>
      <c r="C144" s="240"/>
      <c r="D144" s="241" t="s">
        <v>152</v>
      </c>
      <c r="E144" s="242" t="s">
        <v>1</v>
      </c>
      <c r="F144" s="243" t="s">
        <v>286</v>
      </c>
      <c r="G144" s="240"/>
      <c r="H144" s="242" t="s">
        <v>1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152</v>
      </c>
      <c r="AU144" s="249" t="s">
        <v>86</v>
      </c>
      <c r="AV144" s="13" t="s">
        <v>84</v>
      </c>
      <c r="AW144" s="13" t="s">
        <v>33</v>
      </c>
      <c r="AX144" s="13" t="s">
        <v>77</v>
      </c>
      <c r="AY144" s="249" t="s">
        <v>143</v>
      </c>
    </row>
    <row r="145" s="14" customFormat="1">
      <c r="A145" s="14"/>
      <c r="B145" s="250"/>
      <c r="C145" s="251"/>
      <c r="D145" s="241" t="s">
        <v>152</v>
      </c>
      <c r="E145" s="252" t="s">
        <v>1</v>
      </c>
      <c r="F145" s="253" t="s">
        <v>287</v>
      </c>
      <c r="G145" s="251"/>
      <c r="H145" s="254">
        <v>2.7999999999999998</v>
      </c>
      <c r="I145" s="255"/>
      <c r="J145" s="251"/>
      <c r="K145" s="251"/>
      <c r="L145" s="256"/>
      <c r="M145" s="257"/>
      <c r="N145" s="258"/>
      <c r="O145" s="258"/>
      <c r="P145" s="258"/>
      <c r="Q145" s="258"/>
      <c r="R145" s="258"/>
      <c r="S145" s="258"/>
      <c r="T145" s="25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0" t="s">
        <v>152</v>
      </c>
      <c r="AU145" s="260" t="s">
        <v>86</v>
      </c>
      <c r="AV145" s="14" t="s">
        <v>86</v>
      </c>
      <c r="AW145" s="14" t="s">
        <v>33</v>
      </c>
      <c r="AX145" s="14" t="s">
        <v>84</v>
      </c>
      <c r="AY145" s="260" t="s">
        <v>143</v>
      </c>
    </row>
    <row r="146" s="12" customFormat="1" ht="22.8" customHeight="1">
      <c r="A146" s="12"/>
      <c r="B146" s="210"/>
      <c r="C146" s="211"/>
      <c r="D146" s="212" t="s">
        <v>76</v>
      </c>
      <c r="E146" s="224" t="s">
        <v>187</v>
      </c>
      <c r="F146" s="224" t="s">
        <v>188</v>
      </c>
      <c r="G146" s="211"/>
      <c r="H146" s="211"/>
      <c r="I146" s="214"/>
      <c r="J146" s="225">
        <f>BK146</f>
        <v>0</v>
      </c>
      <c r="K146" s="211"/>
      <c r="L146" s="216"/>
      <c r="M146" s="217"/>
      <c r="N146" s="218"/>
      <c r="O146" s="218"/>
      <c r="P146" s="219">
        <f>SUM(P147:P151)</f>
        <v>0</v>
      </c>
      <c r="Q146" s="218"/>
      <c r="R146" s="219">
        <f>SUM(R147:R151)</f>
        <v>0</v>
      </c>
      <c r="S146" s="218"/>
      <c r="T146" s="220">
        <f>SUM(T147:T151)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1" t="s">
        <v>84</v>
      </c>
      <c r="AT146" s="222" t="s">
        <v>76</v>
      </c>
      <c r="AU146" s="222" t="s">
        <v>84</v>
      </c>
      <c r="AY146" s="221" t="s">
        <v>143</v>
      </c>
      <c r="BK146" s="223">
        <f>SUM(BK147:BK151)</f>
        <v>0</v>
      </c>
    </row>
    <row r="147" s="2" customFormat="1" ht="44.25" customHeight="1">
      <c r="A147" s="38"/>
      <c r="B147" s="39"/>
      <c r="C147" s="226" t="s">
        <v>168</v>
      </c>
      <c r="D147" s="226" t="s">
        <v>145</v>
      </c>
      <c r="E147" s="227" t="s">
        <v>288</v>
      </c>
      <c r="F147" s="228" t="s">
        <v>289</v>
      </c>
      <c r="G147" s="229" t="s">
        <v>171</v>
      </c>
      <c r="H147" s="230">
        <v>19.596</v>
      </c>
      <c r="I147" s="231"/>
      <c r="J147" s="232">
        <f>ROUND(I147*H147,2)</f>
        <v>0</v>
      </c>
      <c r="K147" s="228" t="s">
        <v>149</v>
      </c>
      <c r="L147" s="44"/>
      <c r="M147" s="233" t="s">
        <v>1</v>
      </c>
      <c r="N147" s="234" t="s">
        <v>42</v>
      </c>
      <c r="O147" s="91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150</v>
      </c>
      <c r="AT147" s="237" t="s">
        <v>145</v>
      </c>
      <c r="AU147" s="237" t="s">
        <v>86</v>
      </c>
      <c r="AY147" s="17" t="s">
        <v>143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84</v>
      </c>
      <c r="BK147" s="238">
        <f>ROUND(I147*H147,2)</f>
        <v>0</v>
      </c>
      <c r="BL147" s="17" t="s">
        <v>150</v>
      </c>
      <c r="BM147" s="237" t="s">
        <v>290</v>
      </c>
    </row>
    <row r="148" s="2" customFormat="1" ht="37.8" customHeight="1">
      <c r="A148" s="38"/>
      <c r="B148" s="39"/>
      <c r="C148" s="226" t="s">
        <v>174</v>
      </c>
      <c r="D148" s="226" t="s">
        <v>145</v>
      </c>
      <c r="E148" s="227" t="s">
        <v>193</v>
      </c>
      <c r="F148" s="228" t="s">
        <v>194</v>
      </c>
      <c r="G148" s="229" t="s">
        <v>171</v>
      </c>
      <c r="H148" s="230">
        <v>19.596</v>
      </c>
      <c r="I148" s="231"/>
      <c r="J148" s="232">
        <f>ROUND(I148*H148,2)</f>
        <v>0</v>
      </c>
      <c r="K148" s="228" t="s">
        <v>149</v>
      </c>
      <c r="L148" s="44"/>
      <c r="M148" s="233" t="s">
        <v>1</v>
      </c>
      <c r="N148" s="234" t="s">
        <v>42</v>
      </c>
      <c r="O148" s="91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150</v>
      </c>
      <c r="AT148" s="237" t="s">
        <v>145</v>
      </c>
      <c r="AU148" s="237" t="s">
        <v>86</v>
      </c>
      <c r="AY148" s="17" t="s">
        <v>143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84</v>
      </c>
      <c r="BK148" s="238">
        <f>ROUND(I148*H148,2)</f>
        <v>0</v>
      </c>
      <c r="BL148" s="17" t="s">
        <v>150</v>
      </c>
      <c r="BM148" s="237" t="s">
        <v>291</v>
      </c>
    </row>
    <row r="149" s="2" customFormat="1" ht="49.05" customHeight="1">
      <c r="A149" s="38"/>
      <c r="B149" s="39"/>
      <c r="C149" s="226" t="s">
        <v>180</v>
      </c>
      <c r="D149" s="226" t="s">
        <v>145</v>
      </c>
      <c r="E149" s="227" t="s">
        <v>197</v>
      </c>
      <c r="F149" s="228" t="s">
        <v>198</v>
      </c>
      <c r="G149" s="229" t="s">
        <v>171</v>
      </c>
      <c r="H149" s="230">
        <v>78.384</v>
      </c>
      <c r="I149" s="231"/>
      <c r="J149" s="232">
        <f>ROUND(I149*H149,2)</f>
        <v>0</v>
      </c>
      <c r="K149" s="228" t="s">
        <v>149</v>
      </c>
      <c r="L149" s="44"/>
      <c r="M149" s="233" t="s">
        <v>1</v>
      </c>
      <c r="N149" s="234" t="s">
        <v>42</v>
      </c>
      <c r="O149" s="91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150</v>
      </c>
      <c r="AT149" s="237" t="s">
        <v>145</v>
      </c>
      <c r="AU149" s="237" t="s">
        <v>86</v>
      </c>
      <c r="AY149" s="17" t="s">
        <v>143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84</v>
      </c>
      <c r="BK149" s="238">
        <f>ROUND(I149*H149,2)</f>
        <v>0</v>
      </c>
      <c r="BL149" s="17" t="s">
        <v>150</v>
      </c>
      <c r="BM149" s="237" t="s">
        <v>292</v>
      </c>
    </row>
    <row r="150" s="2" customFormat="1">
      <c r="A150" s="38"/>
      <c r="B150" s="39"/>
      <c r="C150" s="40"/>
      <c r="D150" s="241" t="s">
        <v>184</v>
      </c>
      <c r="E150" s="40"/>
      <c r="F150" s="261" t="s">
        <v>293</v>
      </c>
      <c r="G150" s="40"/>
      <c r="H150" s="40"/>
      <c r="I150" s="262"/>
      <c r="J150" s="40"/>
      <c r="K150" s="40"/>
      <c r="L150" s="44"/>
      <c r="M150" s="263"/>
      <c r="N150" s="264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184</v>
      </c>
      <c r="AU150" s="17" t="s">
        <v>86</v>
      </c>
    </row>
    <row r="151" s="14" customFormat="1">
      <c r="A151" s="14"/>
      <c r="B151" s="250"/>
      <c r="C151" s="251"/>
      <c r="D151" s="241" t="s">
        <v>152</v>
      </c>
      <c r="E151" s="251"/>
      <c r="F151" s="253" t="s">
        <v>294</v>
      </c>
      <c r="G151" s="251"/>
      <c r="H151" s="254">
        <v>78.384</v>
      </c>
      <c r="I151" s="255"/>
      <c r="J151" s="251"/>
      <c r="K151" s="251"/>
      <c r="L151" s="256"/>
      <c r="M151" s="257"/>
      <c r="N151" s="258"/>
      <c r="O151" s="258"/>
      <c r="P151" s="258"/>
      <c r="Q151" s="258"/>
      <c r="R151" s="258"/>
      <c r="S151" s="258"/>
      <c r="T151" s="25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0" t="s">
        <v>152</v>
      </c>
      <c r="AU151" s="260" t="s">
        <v>86</v>
      </c>
      <c r="AV151" s="14" t="s">
        <v>86</v>
      </c>
      <c r="AW151" s="14" t="s">
        <v>4</v>
      </c>
      <c r="AX151" s="14" t="s">
        <v>84</v>
      </c>
      <c r="AY151" s="260" t="s">
        <v>143</v>
      </c>
    </row>
    <row r="152" s="12" customFormat="1" ht="22.8" customHeight="1">
      <c r="A152" s="12"/>
      <c r="B152" s="210"/>
      <c r="C152" s="211"/>
      <c r="D152" s="212" t="s">
        <v>76</v>
      </c>
      <c r="E152" s="224" t="s">
        <v>221</v>
      </c>
      <c r="F152" s="224" t="s">
        <v>222</v>
      </c>
      <c r="G152" s="211"/>
      <c r="H152" s="211"/>
      <c r="I152" s="214"/>
      <c r="J152" s="225">
        <f>BK152</f>
        <v>0</v>
      </c>
      <c r="K152" s="211"/>
      <c r="L152" s="216"/>
      <c r="M152" s="217"/>
      <c r="N152" s="218"/>
      <c r="O152" s="218"/>
      <c r="P152" s="219">
        <f>P153</f>
        <v>0</v>
      </c>
      <c r="Q152" s="218"/>
      <c r="R152" s="219">
        <f>R153</f>
        <v>0</v>
      </c>
      <c r="S152" s="218"/>
      <c r="T152" s="220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1" t="s">
        <v>84</v>
      </c>
      <c r="AT152" s="222" t="s">
        <v>76</v>
      </c>
      <c r="AU152" s="222" t="s">
        <v>84</v>
      </c>
      <c r="AY152" s="221" t="s">
        <v>143</v>
      </c>
      <c r="BK152" s="223">
        <f>BK153</f>
        <v>0</v>
      </c>
    </row>
    <row r="153" s="2" customFormat="1" ht="33" customHeight="1">
      <c r="A153" s="38"/>
      <c r="B153" s="39"/>
      <c r="C153" s="226" t="s">
        <v>189</v>
      </c>
      <c r="D153" s="226" t="s">
        <v>145</v>
      </c>
      <c r="E153" s="227" t="s">
        <v>223</v>
      </c>
      <c r="F153" s="228" t="s">
        <v>224</v>
      </c>
      <c r="G153" s="229" t="s">
        <v>171</v>
      </c>
      <c r="H153" s="230">
        <v>0.33400000000000002</v>
      </c>
      <c r="I153" s="231"/>
      <c r="J153" s="232">
        <f>ROUND(I153*H153,2)</f>
        <v>0</v>
      </c>
      <c r="K153" s="228" t="s">
        <v>149</v>
      </c>
      <c r="L153" s="44"/>
      <c r="M153" s="268" t="s">
        <v>1</v>
      </c>
      <c r="N153" s="269" t="s">
        <v>42</v>
      </c>
      <c r="O153" s="270"/>
      <c r="P153" s="271">
        <f>O153*H153</f>
        <v>0</v>
      </c>
      <c r="Q153" s="271">
        <v>0</v>
      </c>
      <c r="R153" s="271">
        <f>Q153*H153</f>
        <v>0</v>
      </c>
      <c r="S153" s="271">
        <v>0</v>
      </c>
      <c r="T153" s="27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7" t="s">
        <v>150</v>
      </c>
      <c r="AT153" s="237" t="s">
        <v>145</v>
      </c>
      <c r="AU153" s="237" t="s">
        <v>86</v>
      </c>
      <c r="AY153" s="17" t="s">
        <v>143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7" t="s">
        <v>84</v>
      </c>
      <c r="BK153" s="238">
        <f>ROUND(I153*H153,2)</f>
        <v>0</v>
      </c>
      <c r="BL153" s="17" t="s">
        <v>150</v>
      </c>
      <c r="BM153" s="237" t="s">
        <v>295</v>
      </c>
    </row>
    <row r="154" s="2" customFormat="1" ht="6.96" customHeight="1">
      <c r="A154" s="38"/>
      <c r="B154" s="66"/>
      <c r="C154" s="67"/>
      <c r="D154" s="67"/>
      <c r="E154" s="67"/>
      <c r="F154" s="67"/>
      <c r="G154" s="67"/>
      <c r="H154" s="67"/>
      <c r="I154" s="67"/>
      <c r="J154" s="67"/>
      <c r="K154" s="67"/>
      <c r="L154" s="44"/>
      <c r="M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</row>
  </sheetData>
  <sheetProtection sheet="1" autoFilter="0" formatColumns="0" formatRows="0" objects="1" scenarios="1" spinCount="100000" saltValue="rp3fX4xLTKDnGa9fPBMqHwMtH7shDGa9zRa5tB6JnmQrkmBRti0GGQXRKOvELauLoxY6/+KxCkv/bIwPIcCgGg==" hashValue="0heiu15JvfJELd2jYzIvVPTE7Vi/qewMW0j3IVziX10ydT5tWkw9MbQkYgzFUY7I/YS1HBMpM8+Ven6p+WLN1A==" algorithmName="SHA-512" password="CC35"/>
  <autoFilter ref="C123:K15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113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86</v>
      </c>
    </row>
    <row r="4" s="1" customFormat="1" ht="24.96" customHeight="1">
      <c r="B4" s="20"/>
      <c r="D4" s="148" t="s">
        <v>114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Lužná - Slezské Rudoltice, km 4,560 - 5,750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115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296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21</v>
      </c>
      <c r="E12" s="38"/>
      <c r="F12" s="141" t="s">
        <v>22</v>
      </c>
      <c r="G12" s="38"/>
      <c r="H12" s="38"/>
      <c r="I12" s="150" t="s">
        <v>23</v>
      </c>
      <c r="J12" s="153" t="str">
        <f>'Rekapitulace stavby'!AN8</f>
        <v>6. 3. 2023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25</v>
      </c>
      <c r="E14" s="38"/>
      <c r="F14" s="38"/>
      <c r="G14" s="38"/>
      <c r="H14" s="38"/>
      <c r="I14" s="150" t="s">
        <v>26</v>
      </c>
      <c r="J14" s="141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tr">
        <f>IF('Rekapitulace stavby'!E11="","",'Rekapitulace stavby'!E11)</f>
        <v xml:space="preserve"> </v>
      </c>
      <c r="F15" s="38"/>
      <c r="G15" s="38"/>
      <c r="H15" s="38"/>
      <c r="I15" s="150" t="s">
        <v>28</v>
      </c>
      <c r="J15" s="141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29</v>
      </c>
      <c r="E17" s="38"/>
      <c r="F17" s="38"/>
      <c r="G17" s="38"/>
      <c r="H17" s="38"/>
      <c r="I17" s="150" t="s">
        <v>26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31</v>
      </c>
      <c r="E20" s="38"/>
      <c r="F20" s="38"/>
      <c r="G20" s="38"/>
      <c r="H20" s="38"/>
      <c r="I20" s="150" t="s">
        <v>26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32</v>
      </c>
      <c r="F21" s="38"/>
      <c r="G21" s="38"/>
      <c r="H21" s="38"/>
      <c r="I21" s="150" t="s">
        <v>28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34</v>
      </c>
      <c r="E23" s="38"/>
      <c r="F23" s="38"/>
      <c r="G23" s="38"/>
      <c r="H23" s="38"/>
      <c r="I23" s="150" t="s">
        <v>26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35</v>
      </c>
      <c r="F24" s="38"/>
      <c r="G24" s="38"/>
      <c r="H24" s="38"/>
      <c r="I24" s="150" t="s">
        <v>28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37</v>
      </c>
      <c r="E30" s="38"/>
      <c r="F30" s="38"/>
      <c r="G30" s="38"/>
      <c r="H30" s="38"/>
      <c r="I30" s="38"/>
      <c r="J30" s="160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39</v>
      </c>
      <c r="G32" s="38"/>
      <c r="H32" s="38"/>
      <c r="I32" s="161" t="s">
        <v>38</v>
      </c>
      <c r="J32" s="161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41</v>
      </c>
      <c r="E33" s="150" t="s">
        <v>42</v>
      </c>
      <c r="F33" s="163">
        <f>ROUND((SUM(BE123:BE144)),  2)</f>
        <v>0</v>
      </c>
      <c r="G33" s="38"/>
      <c r="H33" s="38"/>
      <c r="I33" s="164">
        <v>0.20999999999999999</v>
      </c>
      <c r="J33" s="163">
        <f>ROUND(((SUM(BE123:BE144))*I33),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43</v>
      </c>
      <c r="F34" s="163">
        <f>ROUND((SUM(BF123:BF144)),  2)</f>
        <v>0</v>
      </c>
      <c r="G34" s="38"/>
      <c r="H34" s="38"/>
      <c r="I34" s="164">
        <v>0.14999999999999999</v>
      </c>
      <c r="J34" s="163">
        <f>ROUND(((SUM(BF123:BF144))*I34),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44</v>
      </c>
      <c r="F35" s="163">
        <f>ROUND((SUM(BG123:BG144)),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45</v>
      </c>
      <c r="F36" s="163">
        <f>ROUND((SUM(BH123:BH144)),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46</v>
      </c>
      <c r="F37" s="163">
        <f>ROUND((SUM(BI123:BI144)),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47</v>
      </c>
      <c r="E39" s="167"/>
      <c r="F39" s="167"/>
      <c r="G39" s="168" t="s">
        <v>48</v>
      </c>
      <c r="H39" s="169" t="s">
        <v>49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50</v>
      </c>
      <c r="E50" s="173"/>
      <c r="F50" s="173"/>
      <c r="G50" s="172" t="s">
        <v>51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5"/>
      <c r="J61" s="177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54</v>
      </c>
      <c r="E65" s="178"/>
      <c r="F65" s="178"/>
      <c r="G65" s="172" t="s">
        <v>55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5"/>
      <c r="J76" s="177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Lužná - Slezské Rudoltice, km 4,560 - 5,750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VON - vedlejší a ostatní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>Slezské Rudoltice</v>
      </c>
      <c r="G89" s="40"/>
      <c r="H89" s="40"/>
      <c r="I89" s="32" t="s">
        <v>23</v>
      </c>
      <c r="J89" s="79" t="str">
        <f>IF(J12="","",J12)</f>
        <v>6. 3. 2023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25</v>
      </c>
      <c r="D91" s="40"/>
      <c r="E91" s="40"/>
      <c r="F91" s="27" t="str">
        <f>E15</f>
        <v xml:space="preserve"> </v>
      </c>
      <c r="G91" s="40"/>
      <c r="H91" s="40"/>
      <c r="I91" s="32" t="s">
        <v>31</v>
      </c>
      <c r="J91" s="36" t="str">
        <f>E21</f>
        <v>Ing. Alena Šarmanová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>Ing. Jiří Skalník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120</v>
      </c>
      <c r="D94" s="185"/>
      <c r="E94" s="185"/>
      <c r="F94" s="185"/>
      <c r="G94" s="185"/>
      <c r="H94" s="185"/>
      <c r="I94" s="185"/>
      <c r="J94" s="186" t="s">
        <v>121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122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123</v>
      </c>
    </row>
    <row r="97" s="9" customFormat="1" ht="24.96" customHeight="1">
      <c r="A97" s="9"/>
      <c r="B97" s="188"/>
      <c r="C97" s="189"/>
      <c r="D97" s="190" t="s">
        <v>297</v>
      </c>
      <c r="E97" s="191"/>
      <c r="F97" s="191"/>
      <c r="G97" s="191"/>
      <c r="H97" s="191"/>
      <c r="I97" s="191"/>
      <c r="J97" s="192">
        <f>J124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298</v>
      </c>
      <c r="E98" s="196"/>
      <c r="F98" s="196"/>
      <c r="G98" s="196"/>
      <c r="H98" s="196"/>
      <c r="I98" s="196"/>
      <c r="J98" s="197">
        <f>J125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299</v>
      </c>
      <c r="E99" s="196"/>
      <c r="F99" s="196"/>
      <c r="G99" s="196"/>
      <c r="H99" s="196"/>
      <c r="I99" s="196"/>
      <c r="J99" s="197">
        <f>J127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300</v>
      </c>
      <c r="E100" s="196"/>
      <c r="F100" s="196"/>
      <c r="G100" s="196"/>
      <c r="H100" s="196"/>
      <c r="I100" s="196"/>
      <c r="J100" s="197">
        <f>J130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301</v>
      </c>
      <c r="E101" s="196"/>
      <c r="F101" s="196"/>
      <c r="G101" s="196"/>
      <c r="H101" s="196"/>
      <c r="I101" s="196"/>
      <c r="J101" s="197">
        <f>J135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302</v>
      </c>
      <c r="E102" s="196"/>
      <c r="F102" s="196"/>
      <c r="G102" s="196"/>
      <c r="H102" s="196"/>
      <c r="I102" s="196"/>
      <c r="J102" s="197">
        <f>J138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303</v>
      </c>
      <c r="E103" s="196"/>
      <c r="F103" s="196"/>
      <c r="G103" s="196"/>
      <c r="H103" s="196"/>
      <c r="I103" s="196"/>
      <c r="J103" s="197">
        <f>J140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128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83" t="str">
        <f>E7</f>
        <v>Lužná - Slezské Rudoltice, km 4,560 - 5,750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115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VON - vedlejší a ostatní náklady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21</v>
      </c>
      <c r="D117" s="40"/>
      <c r="E117" s="40"/>
      <c r="F117" s="27" t="str">
        <f>F12</f>
        <v>Slezské Rudoltice</v>
      </c>
      <c r="G117" s="40"/>
      <c r="H117" s="40"/>
      <c r="I117" s="32" t="s">
        <v>23</v>
      </c>
      <c r="J117" s="79" t="str">
        <f>IF(J12="","",J12)</f>
        <v>6. 3. 2023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25</v>
      </c>
      <c r="D119" s="40"/>
      <c r="E119" s="40"/>
      <c r="F119" s="27" t="str">
        <f>E15</f>
        <v xml:space="preserve"> </v>
      </c>
      <c r="G119" s="40"/>
      <c r="H119" s="40"/>
      <c r="I119" s="32" t="s">
        <v>31</v>
      </c>
      <c r="J119" s="36" t="str">
        <f>E21</f>
        <v>Ing. Alena Šarmanová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29</v>
      </c>
      <c r="D120" s="40"/>
      <c r="E120" s="40"/>
      <c r="F120" s="27" t="str">
        <f>IF(E18="","",E18)</f>
        <v>Vyplň údaj</v>
      </c>
      <c r="G120" s="40"/>
      <c r="H120" s="40"/>
      <c r="I120" s="32" t="s">
        <v>34</v>
      </c>
      <c r="J120" s="36" t="str">
        <f>E24</f>
        <v>Ing. Jiří Skalník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9"/>
      <c r="B122" s="200"/>
      <c r="C122" s="201" t="s">
        <v>129</v>
      </c>
      <c r="D122" s="202" t="s">
        <v>62</v>
      </c>
      <c r="E122" s="202" t="s">
        <v>58</v>
      </c>
      <c r="F122" s="202" t="s">
        <v>59</v>
      </c>
      <c r="G122" s="202" t="s">
        <v>130</v>
      </c>
      <c r="H122" s="202" t="s">
        <v>131</v>
      </c>
      <c r="I122" s="202" t="s">
        <v>132</v>
      </c>
      <c r="J122" s="202" t="s">
        <v>121</v>
      </c>
      <c r="K122" s="203" t="s">
        <v>133</v>
      </c>
      <c r="L122" s="204"/>
      <c r="M122" s="100" t="s">
        <v>1</v>
      </c>
      <c r="N122" s="101" t="s">
        <v>41</v>
      </c>
      <c r="O122" s="101" t="s">
        <v>134</v>
      </c>
      <c r="P122" s="101" t="s">
        <v>135</v>
      </c>
      <c r="Q122" s="101" t="s">
        <v>136</v>
      </c>
      <c r="R122" s="101" t="s">
        <v>137</v>
      </c>
      <c r="S122" s="101" t="s">
        <v>138</v>
      </c>
      <c r="T122" s="102" t="s">
        <v>139</v>
      </c>
      <c r="U122" s="199"/>
      <c r="V122" s="199"/>
      <c r="W122" s="199"/>
      <c r="X122" s="199"/>
      <c r="Y122" s="199"/>
      <c r="Z122" s="199"/>
      <c r="AA122" s="199"/>
      <c r="AB122" s="199"/>
      <c r="AC122" s="199"/>
      <c r="AD122" s="199"/>
      <c r="AE122" s="199"/>
    </row>
    <row r="123" s="2" customFormat="1" ht="22.8" customHeight="1">
      <c r="A123" s="38"/>
      <c r="B123" s="39"/>
      <c r="C123" s="107" t="s">
        <v>140</v>
      </c>
      <c r="D123" s="40"/>
      <c r="E123" s="40"/>
      <c r="F123" s="40"/>
      <c r="G123" s="40"/>
      <c r="H123" s="40"/>
      <c r="I123" s="40"/>
      <c r="J123" s="205">
        <f>BK123</f>
        <v>0</v>
      </c>
      <c r="K123" s="40"/>
      <c r="L123" s="44"/>
      <c r="M123" s="103"/>
      <c r="N123" s="206"/>
      <c r="O123" s="104"/>
      <c r="P123" s="207">
        <f>P124</f>
        <v>0</v>
      </c>
      <c r="Q123" s="104"/>
      <c r="R123" s="207">
        <f>R124</f>
        <v>0</v>
      </c>
      <c r="S123" s="104"/>
      <c r="T123" s="208">
        <f>T124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76</v>
      </c>
      <c r="AU123" s="17" t="s">
        <v>123</v>
      </c>
      <c r="BK123" s="209">
        <f>BK124</f>
        <v>0</v>
      </c>
    </row>
    <row r="124" s="12" customFormat="1" ht="25.92" customHeight="1">
      <c r="A124" s="12"/>
      <c r="B124" s="210"/>
      <c r="C124" s="211"/>
      <c r="D124" s="212" t="s">
        <v>76</v>
      </c>
      <c r="E124" s="213" t="s">
        <v>304</v>
      </c>
      <c r="F124" s="213" t="s">
        <v>305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P125+P127+P130+P135+P138+P140</f>
        <v>0</v>
      </c>
      <c r="Q124" s="218"/>
      <c r="R124" s="219">
        <f>R125+R127+R130+R135+R138+R140</f>
        <v>0</v>
      </c>
      <c r="S124" s="218"/>
      <c r="T124" s="220">
        <f>T125+T127+T130+T135+T138+T140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168</v>
      </c>
      <c r="AT124" s="222" t="s">
        <v>76</v>
      </c>
      <c r="AU124" s="222" t="s">
        <v>77</v>
      </c>
      <c r="AY124" s="221" t="s">
        <v>143</v>
      </c>
      <c r="BK124" s="223">
        <f>BK125+BK127+BK130+BK135+BK138+BK140</f>
        <v>0</v>
      </c>
    </row>
    <row r="125" s="12" customFormat="1" ht="22.8" customHeight="1">
      <c r="A125" s="12"/>
      <c r="B125" s="210"/>
      <c r="C125" s="211"/>
      <c r="D125" s="212" t="s">
        <v>76</v>
      </c>
      <c r="E125" s="224" t="s">
        <v>306</v>
      </c>
      <c r="F125" s="224" t="s">
        <v>307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P126</f>
        <v>0</v>
      </c>
      <c r="Q125" s="218"/>
      <c r="R125" s="219">
        <f>R126</f>
        <v>0</v>
      </c>
      <c r="S125" s="218"/>
      <c r="T125" s="220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168</v>
      </c>
      <c r="AT125" s="222" t="s">
        <v>76</v>
      </c>
      <c r="AU125" s="222" t="s">
        <v>84</v>
      </c>
      <c r="AY125" s="221" t="s">
        <v>143</v>
      </c>
      <c r="BK125" s="223">
        <f>BK126</f>
        <v>0</v>
      </c>
    </row>
    <row r="126" s="2" customFormat="1" ht="16.5" customHeight="1">
      <c r="A126" s="38"/>
      <c r="B126" s="39"/>
      <c r="C126" s="226" t="s">
        <v>84</v>
      </c>
      <c r="D126" s="226" t="s">
        <v>145</v>
      </c>
      <c r="E126" s="227" t="s">
        <v>308</v>
      </c>
      <c r="F126" s="228" t="s">
        <v>309</v>
      </c>
      <c r="G126" s="229" t="s">
        <v>310</v>
      </c>
      <c r="H126" s="230">
        <v>1</v>
      </c>
      <c r="I126" s="231"/>
      <c r="J126" s="232">
        <f>ROUND(I126*H126,2)</f>
        <v>0</v>
      </c>
      <c r="K126" s="228" t="s">
        <v>149</v>
      </c>
      <c r="L126" s="44"/>
      <c r="M126" s="233" t="s">
        <v>1</v>
      </c>
      <c r="N126" s="234" t="s">
        <v>42</v>
      </c>
      <c r="O126" s="91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311</v>
      </c>
      <c r="AT126" s="237" t="s">
        <v>145</v>
      </c>
      <c r="AU126" s="237" t="s">
        <v>86</v>
      </c>
      <c r="AY126" s="17" t="s">
        <v>143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84</v>
      </c>
      <c r="BK126" s="238">
        <f>ROUND(I126*H126,2)</f>
        <v>0</v>
      </c>
      <c r="BL126" s="17" t="s">
        <v>311</v>
      </c>
      <c r="BM126" s="237" t="s">
        <v>312</v>
      </c>
    </row>
    <row r="127" s="12" customFormat="1" ht="22.8" customHeight="1">
      <c r="A127" s="12"/>
      <c r="B127" s="210"/>
      <c r="C127" s="211"/>
      <c r="D127" s="212" t="s">
        <v>76</v>
      </c>
      <c r="E127" s="224" t="s">
        <v>313</v>
      </c>
      <c r="F127" s="224" t="s">
        <v>314</v>
      </c>
      <c r="G127" s="211"/>
      <c r="H127" s="211"/>
      <c r="I127" s="214"/>
      <c r="J127" s="225">
        <f>BK127</f>
        <v>0</v>
      </c>
      <c r="K127" s="211"/>
      <c r="L127" s="216"/>
      <c r="M127" s="217"/>
      <c r="N127" s="218"/>
      <c r="O127" s="218"/>
      <c r="P127" s="219">
        <f>SUM(P128:P129)</f>
        <v>0</v>
      </c>
      <c r="Q127" s="218"/>
      <c r="R127" s="219">
        <f>SUM(R128:R129)</f>
        <v>0</v>
      </c>
      <c r="S127" s="218"/>
      <c r="T127" s="220">
        <f>SUM(T128:T129)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168</v>
      </c>
      <c r="AT127" s="222" t="s">
        <v>76</v>
      </c>
      <c r="AU127" s="222" t="s">
        <v>84</v>
      </c>
      <c r="AY127" s="221" t="s">
        <v>143</v>
      </c>
      <c r="BK127" s="223">
        <f>SUM(BK128:BK129)</f>
        <v>0</v>
      </c>
    </row>
    <row r="128" s="2" customFormat="1" ht="24.15" customHeight="1">
      <c r="A128" s="38"/>
      <c r="B128" s="39"/>
      <c r="C128" s="226" t="s">
        <v>86</v>
      </c>
      <c r="D128" s="226" t="s">
        <v>145</v>
      </c>
      <c r="E128" s="227" t="s">
        <v>315</v>
      </c>
      <c r="F128" s="228" t="s">
        <v>316</v>
      </c>
      <c r="G128" s="229" t="s">
        <v>310</v>
      </c>
      <c r="H128" s="230">
        <v>1</v>
      </c>
      <c r="I128" s="231"/>
      <c r="J128" s="232">
        <f>ROUND(I128*H128,2)</f>
        <v>0</v>
      </c>
      <c r="K128" s="228" t="s">
        <v>149</v>
      </c>
      <c r="L128" s="44"/>
      <c r="M128" s="233" t="s">
        <v>1</v>
      </c>
      <c r="N128" s="234" t="s">
        <v>42</v>
      </c>
      <c r="O128" s="91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7" t="s">
        <v>311</v>
      </c>
      <c r="AT128" s="237" t="s">
        <v>145</v>
      </c>
      <c r="AU128" s="237" t="s">
        <v>86</v>
      </c>
      <c r="AY128" s="17" t="s">
        <v>143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7" t="s">
        <v>84</v>
      </c>
      <c r="BK128" s="238">
        <f>ROUND(I128*H128,2)</f>
        <v>0</v>
      </c>
      <c r="BL128" s="17" t="s">
        <v>311</v>
      </c>
      <c r="BM128" s="237" t="s">
        <v>317</v>
      </c>
    </row>
    <row r="129" s="2" customFormat="1">
      <c r="A129" s="38"/>
      <c r="B129" s="39"/>
      <c r="C129" s="40"/>
      <c r="D129" s="241" t="s">
        <v>184</v>
      </c>
      <c r="E129" s="40"/>
      <c r="F129" s="261" t="s">
        <v>318</v>
      </c>
      <c r="G129" s="40"/>
      <c r="H129" s="40"/>
      <c r="I129" s="262"/>
      <c r="J129" s="40"/>
      <c r="K129" s="40"/>
      <c r="L129" s="44"/>
      <c r="M129" s="263"/>
      <c r="N129" s="264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184</v>
      </c>
      <c r="AU129" s="17" t="s">
        <v>86</v>
      </c>
    </row>
    <row r="130" s="12" customFormat="1" ht="22.8" customHeight="1">
      <c r="A130" s="12"/>
      <c r="B130" s="210"/>
      <c r="C130" s="211"/>
      <c r="D130" s="212" t="s">
        <v>76</v>
      </c>
      <c r="E130" s="224" t="s">
        <v>319</v>
      </c>
      <c r="F130" s="224" t="s">
        <v>320</v>
      </c>
      <c r="G130" s="211"/>
      <c r="H130" s="211"/>
      <c r="I130" s="214"/>
      <c r="J130" s="225">
        <f>BK130</f>
        <v>0</v>
      </c>
      <c r="K130" s="211"/>
      <c r="L130" s="216"/>
      <c r="M130" s="217"/>
      <c r="N130" s="218"/>
      <c r="O130" s="218"/>
      <c r="P130" s="219">
        <f>SUM(P131:P134)</f>
        <v>0</v>
      </c>
      <c r="Q130" s="218"/>
      <c r="R130" s="219">
        <f>SUM(R131:R134)</f>
        <v>0</v>
      </c>
      <c r="S130" s="218"/>
      <c r="T130" s="220">
        <f>SUM(T131:T134)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168</v>
      </c>
      <c r="AT130" s="222" t="s">
        <v>76</v>
      </c>
      <c r="AU130" s="222" t="s">
        <v>84</v>
      </c>
      <c r="AY130" s="221" t="s">
        <v>143</v>
      </c>
      <c r="BK130" s="223">
        <f>SUM(BK131:BK134)</f>
        <v>0</v>
      </c>
    </row>
    <row r="131" s="2" customFormat="1" ht="16.5" customHeight="1">
      <c r="A131" s="38"/>
      <c r="B131" s="39"/>
      <c r="C131" s="226" t="s">
        <v>159</v>
      </c>
      <c r="D131" s="226" t="s">
        <v>145</v>
      </c>
      <c r="E131" s="227" t="s">
        <v>321</v>
      </c>
      <c r="F131" s="228" t="s">
        <v>320</v>
      </c>
      <c r="G131" s="229" t="s">
        <v>310</v>
      </c>
      <c r="H131" s="230">
        <v>1</v>
      </c>
      <c r="I131" s="231"/>
      <c r="J131" s="232">
        <f>ROUND(I131*H131,2)</f>
        <v>0</v>
      </c>
      <c r="K131" s="228" t="s">
        <v>149</v>
      </c>
      <c r="L131" s="44"/>
      <c r="M131" s="233" t="s">
        <v>1</v>
      </c>
      <c r="N131" s="234" t="s">
        <v>42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311</v>
      </c>
      <c r="AT131" s="237" t="s">
        <v>145</v>
      </c>
      <c r="AU131" s="237" t="s">
        <v>86</v>
      </c>
      <c r="AY131" s="17" t="s">
        <v>143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84</v>
      </c>
      <c r="BK131" s="238">
        <f>ROUND(I131*H131,2)</f>
        <v>0</v>
      </c>
      <c r="BL131" s="17" t="s">
        <v>311</v>
      </c>
      <c r="BM131" s="237" t="s">
        <v>322</v>
      </c>
    </row>
    <row r="132" s="2" customFormat="1">
      <c r="A132" s="38"/>
      <c r="B132" s="39"/>
      <c r="C132" s="40"/>
      <c r="D132" s="241" t="s">
        <v>184</v>
      </c>
      <c r="E132" s="40"/>
      <c r="F132" s="261" t="s">
        <v>323</v>
      </c>
      <c r="G132" s="40"/>
      <c r="H132" s="40"/>
      <c r="I132" s="262"/>
      <c r="J132" s="40"/>
      <c r="K132" s="40"/>
      <c r="L132" s="44"/>
      <c r="M132" s="263"/>
      <c r="N132" s="264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184</v>
      </c>
      <c r="AU132" s="17" t="s">
        <v>86</v>
      </c>
    </row>
    <row r="133" s="2" customFormat="1" ht="16.5" customHeight="1">
      <c r="A133" s="38"/>
      <c r="B133" s="39"/>
      <c r="C133" s="226" t="s">
        <v>150</v>
      </c>
      <c r="D133" s="226" t="s">
        <v>145</v>
      </c>
      <c r="E133" s="227" t="s">
        <v>324</v>
      </c>
      <c r="F133" s="228" t="s">
        <v>325</v>
      </c>
      <c r="G133" s="229" t="s">
        <v>310</v>
      </c>
      <c r="H133" s="230">
        <v>1</v>
      </c>
      <c r="I133" s="231"/>
      <c r="J133" s="232">
        <f>ROUND(I133*H133,2)</f>
        <v>0</v>
      </c>
      <c r="K133" s="228" t="s">
        <v>149</v>
      </c>
      <c r="L133" s="44"/>
      <c r="M133" s="233" t="s">
        <v>1</v>
      </c>
      <c r="N133" s="234" t="s">
        <v>42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311</v>
      </c>
      <c r="AT133" s="237" t="s">
        <v>145</v>
      </c>
      <c r="AU133" s="237" t="s">
        <v>86</v>
      </c>
      <c r="AY133" s="17" t="s">
        <v>143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84</v>
      </c>
      <c r="BK133" s="238">
        <f>ROUND(I133*H133,2)</f>
        <v>0</v>
      </c>
      <c r="BL133" s="17" t="s">
        <v>311</v>
      </c>
      <c r="BM133" s="237" t="s">
        <v>326</v>
      </c>
    </row>
    <row r="134" s="2" customFormat="1">
      <c r="A134" s="38"/>
      <c r="B134" s="39"/>
      <c r="C134" s="40"/>
      <c r="D134" s="241" t="s">
        <v>184</v>
      </c>
      <c r="E134" s="40"/>
      <c r="F134" s="261" t="s">
        <v>327</v>
      </c>
      <c r="G134" s="40"/>
      <c r="H134" s="40"/>
      <c r="I134" s="262"/>
      <c r="J134" s="40"/>
      <c r="K134" s="40"/>
      <c r="L134" s="44"/>
      <c r="M134" s="263"/>
      <c r="N134" s="264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184</v>
      </c>
      <c r="AU134" s="17" t="s">
        <v>86</v>
      </c>
    </row>
    <row r="135" s="12" customFormat="1" ht="22.8" customHeight="1">
      <c r="A135" s="12"/>
      <c r="B135" s="210"/>
      <c r="C135" s="211"/>
      <c r="D135" s="212" t="s">
        <v>76</v>
      </c>
      <c r="E135" s="224" t="s">
        <v>328</v>
      </c>
      <c r="F135" s="224" t="s">
        <v>329</v>
      </c>
      <c r="G135" s="211"/>
      <c r="H135" s="211"/>
      <c r="I135" s="214"/>
      <c r="J135" s="225">
        <f>BK135</f>
        <v>0</v>
      </c>
      <c r="K135" s="211"/>
      <c r="L135" s="216"/>
      <c r="M135" s="217"/>
      <c r="N135" s="218"/>
      <c r="O135" s="218"/>
      <c r="P135" s="219">
        <f>SUM(P136:P137)</f>
        <v>0</v>
      </c>
      <c r="Q135" s="218"/>
      <c r="R135" s="219">
        <f>SUM(R136:R137)</f>
        <v>0</v>
      </c>
      <c r="S135" s="218"/>
      <c r="T135" s="220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1" t="s">
        <v>168</v>
      </c>
      <c r="AT135" s="222" t="s">
        <v>76</v>
      </c>
      <c r="AU135" s="222" t="s">
        <v>84</v>
      </c>
      <c r="AY135" s="221" t="s">
        <v>143</v>
      </c>
      <c r="BK135" s="223">
        <f>SUM(BK136:BK137)</f>
        <v>0</v>
      </c>
    </row>
    <row r="136" s="2" customFormat="1" ht="33" customHeight="1">
      <c r="A136" s="38"/>
      <c r="B136" s="39"/>
      <c r="C136" s="226" t="s">
        <v>168</v>
      </c>
      <c r="D136" s="226" t="s">
        <v>145</v>
      </c>
      <c r="E136" s="227" t="s">
        <v>330</v>
      </c>
      <c r="F136" s="228" t="s">
        <v>331</v>
      </c>
      <c r="G136" s="229" t="s">
        <v>310</v>
      </c>
      <c r="H136" s="230">
        <v>1</v>
      </c>
      <c r="I136" s="231"/>
      <c r="J136" s="232">
        <f>ROUND(I136*H136,2)</f>
        <v>0</v>
      </c>
      <c r="K136" s="228" t="s">
        <v>149</v>
      </c>
      <c r="L136" s="44"/>
      <c r="M136" s="233" t="s">
        <v>1</v>
      </c>
      <c r="N136" s="234" t="s">
        <v>42</v>
      </c>
      <c r="O136" s="91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311</v>
      </c>
      <c r="AT136" s="237" t="s">
        <v>145</v>
      </c>
      <c r="AU136" s="237" t="s">
        <v>86</v>
      </c>
      <c r="AY136" s="17" t="s">
        <v>143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84</v>
      </c>
      <c r="BK136" s="238">
        <f>ROUND(I136*H136,2)</f>
        <v>0</v>
      </c>
      <c r="BL136" s="17" t="s">
        <v>311</v>
      </c>
      <c r="BM136" s="237" t="s">
        <v>332</v>
      </c>
    </row>
    <row r="137" s="2" customFormat="1">
      <c r="A137" s="38"/>
      <c r="B137" s="39"/>
      <c r="C137" s="40"/>
      <c r="D137" s="241" t="s">
        <v>184</v>
      </c>
      <c r="E137" s="40"/>
      <c r="F137" s="261" t="s">
        <v>333</v>
      </c>
      <c r="G137" s="40"/>
      <c r="H137" s="40"/>
      <c r="I137" s="262"/>
      <c r="J137" s="40"/>
      <c r="K137" s="40"/>
      <c r="L137" s="44"/>
      <c r="M137" s="263"/>
      <c r="N137" s="264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184</v>
      </c>
      <c r="AU137" s="17" t="s">
        <v>86</v>
      </c>
    </row>
    <row r="138" s="12" customFormat="1" ht="22.8" customHeight="1">
      <c r="A138" s="12"/>
      <c r="B138" s="210"/>
      <c r="C138" s="211"/>
      <c r="D138" s="212" t="s">
        <v>76</v>
      </c>
      <c r="E138" s="224" t="s">
        <v>334</v>
      </c>
      <c r="F138" s="224" t="s">
        <v>335</v>
      </c>
      <c r="G138" s="211"/>
      <c r="H138" s="211"/>
      <c r="I138" s="214"/>
      <c r="J138" s="225">
        <f>BK138</f>
        <v>0</v>
      </c>
      <c r="K138" s="211"/>
      <c r="L138" s="216"/>
      <c r="M138" s="217"/>
      <c r="N138" s="218"/>
      <c r="O138" s="218"/>
      <c r="P138" s="219">
        <f>P139</f>
        <v>0</v>
      </c>
      <c r="Q138" s="218"/>
      <c r="R138" s="219">
        <f>R139</f>
        <v>0</v>
      </c>
      <c r="S138" s="218"/>
      <c r="T138" s="220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1" t="s">
        <v>168</v>
      </c>
      <c r="AT138" s="222" t="s">
        <v>76</v>
      </c>
      <c r="AU138" s="222" t="s">
        <v>84</v>
      </c>
      <c r="AY138" s="221" t="s">
        <v>143</v>
      </c>
      <c r="BK138" s="223">
        <f>BK139</f>
        <v>0</v>
      </c>
    </row>
    <row r="139" s="2" customFormat="1" ht="24.15" customHeight="1">
      <c r="A139" s="38"/>
      <c r="B139" s="39"/>
      <c r="C139" s="226" t="s">
        <v>174</v>
      </c>
      <c r="D139" s="226" t="s">
        <v>145</v>
      </c>
      <c r="E139" s="227" t="s">
        <v>336</v>
      </c>
      <c r="F139" s="228" t="s">
        <v>337</v>
      </c>
      <c r="G139" s="229" t="s">
        <v>310</v>
      </c>
      <c r="H139" s="230">
        <v>1</v>
      </c>
      <c r="I139" s="231"/>
      <c r="J139" s="232">
        <f>ROUND(I139*H139,2)</f>
        <v>0</v>
      </c>
      <c r="K139" s="228" t="s">
        <v>149</v>
      </c>
      <c r="L139" s="44"/>
      <c r="M139" s="233" t="s">
        <v>1</v>
      </c>
      <c r="N139" s="234" t="s">
        <v>42</v>
      </c>
      <c r="O139" s="91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311</v>
      </c>
      <c r="AT139" s="237" t="s">
        <v>145</v>
      </c>
      <c r="AU139" s="237" t="s">
        <v>86</v>
      </c>
      <c r="AY139" s="17" t="s">
        <v>143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84</v>
      </c>
      <c r="BK139" s="238">
        <f>ROUND(I139*H139,2)</f>
        <v>0</v>
      </c>
      <c r="BL139" s="17" t="s">
        <v>311</v>
      </c>
      <c r="BM139" s="237" t="s">
        <v>338</v>
      </c>
    </row>
    <row r="140" s="12" customFormat="1" ht="22.8" customHeight="1">
      <c r="A140" s="12"/>
      <c r="B140" s="210"/>
      <c r="C140" s="211"/>
      <c r="D140" s="212" t="s">
        <v>76</v>
      </c>
      <c r="E140" s="224" t="s">
        <v>339</v>
      </c>
      <c r="F140" s="224" t="s">
        <v>340</v>
      </c>
      <c r="G140" s="211"/>
      <c r="H140" s="211"/>
      <c r="I140" s="214"/>
      <c r="J140" s="225">
        <f>BK140</f>
        <v>0</v>
      </c>
      <c r="K140" s="211"/>
      <c r="L140" s="216"/>
      <c r="M140" s="217"/>
      <c r="N140" s="218"/>
      <c r="O140" s="218"/>
      <c r="P140" s="219">
        <f>SUM(P141:P144)</f>
        <v>0</v>
      </c>
      <c r="Q140" s="218"/>
      <c r="R140" s="219">
        <f>SUM(R141:R144)</f>
        <v>0</v>
      </c>
      <c r="S140" s="218"/>
      <c r="T140" s="220">
        <f>SUM(T141:T144)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1" t="s">
        <v>168</v>
      </c>
      <c r="AT140" s="222" t="s">
        <v>76</v>
      </c>
      <c r="AU140" s="222" t="s">
        <v>84</v>
      </c>
      <c r="AY140" s="221" t="s">
        <v>143</v>
      </c>
      <c r="BK140" s="223">
        <f>SUM(BK141:BK144)</f>
        <v>0</v>
      </c>
    </row>
    <row r="141" s="2" customFormat="1" ht="16.5" customHeight="1">
      <c r="A141" s="38"/>
      <c r="B141" s="39"/>
      <c r="C141" s="226" t="s">
        <v>180</v>
      </c>
      <c r="D141" s="226" t="s">
        <v>145</v>
      </c>
      <c r="E141" s="227" t="s">
        <v>341</v>
      </c>
      <c r="F141" s="228" t="s">
        <v>342</v>
      </c>
      <c r="G141" s="229" t="s">
        <v>310</v>
      </c>
      <c r="H141" s="230">
        <v>1</v>
      </c>
      <c r="I141" s="231"/>
      <c r="J141" s="232">
        <f>ROUND(I141*H141,2)</f>
        <v>0</v>
      </c>
      <c r="K141" s="228" t="s">
        <v>149</v>
      </c>
      <c r="L141" s="44"/>
      <c r="M141" s="233" t="s">
        <v>1</v>
      </c>
      <c r="N141" s="234" t="s">
        <v>42</v>
      </c>
      <c r="O141" s="91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311</v>
      </c>
      <c r="AT141" s="237" t="s">
        <v>145</v>
      </c>
      <c r="AU141" s="237" t="s">
        <v>86</v>
      </c>
      <c r="AY141" s="17" t="s">
        <v>143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84</v>
      </c>
      <c r="BK141" s="238">
        <f>ROUND(I141*H141,2)</f>
        <v>0</v>
      </c>
      <c r="BL141" s="17" t="s">
        <v>311</v>
      </c>
      <c r="BM141" s="237" t="s">
        <v>343</v>
      </c>
    </row>
    <row r="142" s="2" customFormat="1">
      <c r="A142" s="38"/>
      <c r="B142" s="39"/>
      <c r="C142" s="40"/>
      <c r="D142" s="241" t="s">
        <v>184</v>
      </c>
      <c r="E142" s="40"/>
      <c r="F142" s="261" t="s">
        <v>344</v>
      </c>
      <c r="G142" s="40"/>
      <c r="H142" s="40"/>
      <c r="I142" s="262"/>
      <c r="J142" s="40"/>
      <c r="K142" s="40"/>
      <c r="L142" s="44"/>
      <c r="M142" s="263"/>
      <c r="N142" s="264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184</v>
      </c>
      <c r="AU142" s="17" t="s">
        <v>86</v>
      </c>
    </row>
    <row r="143" s="2" customFormat="1" ht="24.15" customHeight="1">
      <c r="A143" s="38"/>
      <c r="B143" s="39"/>
      <c r="C143" s="226" t="s">
        <v>189</v>
      </c>
      <c r="D143" s="226" t="s">
        <v>145</v>
      </c>
      <c r="E143" s="227" t="s">
        <v>345</v>
      </c>
      <c r="F143" s="228" t="s">
        <v>346</v>
      </c>
      <c r="G143" s="229" t="s">
        <v>310</v>
      </c>
      <c r="H143" s="230">
        <v>1</v>
      </c>
      <c r="I143" s="231"/>
      <c r="J143" s="232">
        <f>ROUND(I143*H143,2)</f>
        <v>0</v>
      </c>
      <c r="K143" s="228" t="s">
        <v>149</v>
      </c>
      <c r="L143" s="44"/>
      <c r="M143" s="233" t="s">
        <v>1</v>
      </c>
      <c r="N143" s="234" t="s">
        <v>42</v>
      </c>
      <c r="O143" s="91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311</v>
      </c>
      <c r="AT143" s="237" t="s">
        <v>145</v>
      </c>
      <c r="AU143" s="237" t="s">
        <v>86</v>
      </c>
      <c r="AY143" s="17" t="s">
        <v>143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84</v>
      </c>
      <c r="BK143" s="238">
        <f>ROUND(I143*H143,2)</f>
        <v>0</v>
      </c>
      <c r="BL143" s="17" t="s">
        <v>311</v>
      </c>
      <c r="BM143" s="237" t="s">
        <v>347</v>
      </c>
    </row>
    <row r="144" s="2" customFormat="1">
      <c r="A144" s="38"/>
      <c r="B144" s="39"/>
      <c r="C144" s="40"/>
      <c r="D144" s="241" t="s">
        <v>184</v>
      </c>
      <c r="E144" s="40"/>
      <c r="F144" s="261" t="s">
        <v>348</v>
      </c>
      <c r="G144" s="40"/>
      <c r="H144" s="40"/>
      <c r="I144" s="262"/>
      <c r="J144" s="40"/>
      <c r="K144" s="40"/>
      <c r="L144" s="44"/>
      <c r="M144" s="284"/>
      <c r="N144" s="285"/>
      <c r="O144" s="270"/>
      <c r="P144" s="270"/>
      <c r="Q144" s="270"/>
      <c r="R144" s="270"/>
      <c r="S144" s="270"/>
      <c r="T144" s="286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184</v>
      </c>
      <c r="AU144" s="17" t="s">
        <v>86</v>
      </c>
    </row>
    <row r="145" s="2" customFormat="1" ht="6.96" customHeight="1">
      <c r="A145" s="38"/>
      <c r="B145" s="66"/>
      <c r="C145" s="67"/>
      <c r="D145" s="67"/>
      <c r="E145" s="67"/>
      <c r="F145" s="67"/>
      <c r="G145" s="67"/>
      <c r="H145" s="67"/>
      <c r="I145" s="67"/>
      <c r="J145" s="67"/>
      <c r="K145" s="67"/>
      <c r="L145" s="44"/>
      <c r="M145" s="38"/>
      <c r="O145" s="38"/>
      <c r="P145" s="38"/>
      <c r="Q145" s="38"/>
      <c r="R145" s="38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</sheetData>
  <sheetProtection sheet="1" autoFilter="0" formatColumns="0" formatRows="0" objects="1" scenarios="1" spinCount="100000" saltValue="EtN3DhON4cCMXTkOVYnEWZUxfRvZ2hcLm3Kp8itTlnP/rsshn9MJDSFAaqwu2WumBDY6vfGT2Dm+h3yvRIfkPw==" hashValue="uss68XhpTpMBUwIU1156pGnGg1kAQ6OLxmv1M9iGJNDcRJSPM3CsE0JbsGwFkAkBns7jsqbD9aeG6neWytnSUw==" algorithmName="SHA-512" password="CC35"/>
  <autoFilter ref="C122:K144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Skalnik</dc:creator>
  <cp:lastModifiedBy>Skalnik</cp:lastModifiedBy>
  <dcterms:created xsi:type="dcterms:W3CDTF">2023-03-06T14:29:31Z</dcterms:created>
  <dcterms:modified xsi:type="dcterms:W3CDTF">2023-03-06T14:29:41Z</dcterms:modified>
</cp:coreProperties>
</file>